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7485" activeTab="0"/>
  </bookViews>
  <sheets>
    <sheet name="Φύλλο1(ΒΠ, ΜΟΡΙΑ)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<sst xmlns="http://schemas.openxmlformats.org/spreadsheetml/2006/main" count="92" uniqueCount="91">
  <si>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ΑΤΟΜΙΚΟ  ΦΥΛΛΟ ΥΠΟΛΟΓΙΣΜΟΥ ΒΑΘΜΩΝ ΠΡΟΣΒΑΣΗΣ </t>
  </si>
  <si>
    <t xml:space="preserve">          ΚΑΙ  ΜΟΝΑΔΩΝ ΕΙΣΑΓΩΓΗΣ ΣΤΑ  ΑΕΙ - ΤΕΙ </t>
  </si>
  <si>
    <t>ΜΑΘΗΜΑΤΑ</t>
  </si>
  <si>
    <t xml:space="preserve">ΓΡΑΠΤΑ </t>
  </si>
  <si>
    <t>ΠΡΟΣΑΡΜ.</t>
  </si>
  <si>
    <t>ΠΡΟΦΟΡ</t>
  </si>
  <si>
    <t>Β.Π.ΜΑΘΗ</t>
  </si>
  <si>
    <t>ΜΑΤΟΣ</t>
  </si>
  <si>
    <t>ΝΕ ΓΛΩΣΣΑ ΓΠ</t>
  </si>
  <si>
    <t>ΙΣΤΟΡΙΑ ΓΠ</t>
  </si>
  <si>
    <t>ΜΟ. ΠΡΟΦ</t>
  </si>
  <si>
    <t>ΥΠΟΛΟΓΙΣΜΟΣ  ΜΟΡΙΩΝ ΓΙΑ ΑΕΙ-ΤΕΙ</t>
  </si>
  <si>
    <t>ΚΑΤΕΥΘΥΝΣΗ</t>
  </si>
  <si>
    <t>ΕΠ.ΠΕΔΙΟ 1</t>
  </si>
  <si>
    <t>ΕΠ.ΠΕΔΙΟ 2</t>
  </si>
  <si>
    <t>ΕΠ.ΠΕΔΙΟ 3</t>
  </si>
  <si>
    <t>ΕΠ.ΠΕΔΙΟ 4</t>
  </si>
  <si>
    <t>ΕΠ.ΠΕΔΙΟ 5</t>
  </si>
  <si>
    <t xml:space="preserve">ΟΙΚ. ΘΕΩΡΙΑ </t>
  </si>
  <si>
    <t>ΚΑΤΕΥΘΥΝΣΗ ( 1, 2, 3) :</t>
  </si>
  <si>
    <t>ΞΕΝΗ ΓΛΩΣΣΑ</t>
  </si>
  <si>
    <t>Χ200 =</t>
  </si>
  <si>
    <t>ΣΧΕΔΙΟ</t>
  </si>
  <si>
    <t xml:space="preserve">                                         ΤΑΞΗ Γ΄</t>
  </si>
  <si>
    <t>ΟΝΟΜΑΤΕΠΩΝΥΜΟ:</t>
  </si>
  <si>
    <t>ΞΕΝ. ΓΛΩΣ</t>
  </si>
  <si>
    <t>ΑΡΧΙΤΕΚΤ</t>
  </si>
  <si>
    <t>ΕΠΙΣΤ. ΠΕΔΙΟ 1: Ανρωπ. Νομ. Σπουδές</t>
  </si>
  <si>
    <t>ΕΠΙΣΤ. ΠΕΔΙΟ 2:Φυσικμαθ.κλπ Σπουδές</t>
  </si>
  <si>
    <t>ΕΠΙΣΤ. ΠΕΔΙΟ 3: Ιατρικές κλπ Σπουδές</t>
  </si>
  <si>
    <t xml:space="preserve">ΕΠΙΣΤ. ΠΕΔΙΟ 4: Πολυτεχνικές κλπ. Σπουδές </t>
  </si>
  <si>
    <t xml:space="preserve">ΕΠΙΣΤ. ΠΕΔΙΟ 5:Οικονομικές κλπ Σπουδές </t>
  </si>
  <si>
    <t xml:space="preserve">ΒΑΘΜΟΣ ΠΡΟΣΒΑΣΗΣ Γ΄ ΤΑΞΕΩΣ : </t>
  </si>
  <si>
    <t xml:space="preserve">( και ΓΕΝΙΚΟΣ  ΒΑΘΜΟΣ  ΠΡΟΣΒΑΣΗΣ) </t>
  </si>
  <si>
    <t>6α</t>
  </si>
  <si>
    <t>6β</t>
  </si>
  <si>
    <t>6γ</t>
  </si>
  <si>
    <t>6δ</t>
  </si>
  <si>
    <t>ΦΥΣΙΚΗ  ΓΠ</t>
  </si>
  <si>
    <t>ΒΙΟΛΟΓΙΑ  ΓΠ</t>
  </si>
  <si>
    <t>ΜΑΘΗΜ/ΚΑ ΓΠ</t>
  </si>
  <si>
    <t>.</t>
  </si>
  <si>
    <t xml:space="preserve"> ΠΡΟΣΟΧΗ</t>
  </si>
  <si>
    <t xml:space="preserve">Από τα μαθήματα 6α, 6β, </t>
  </si>
  <si>
    <t xml:space="preserve">εξετασθήκαμε Πανελληνίως! </t>
  </si>
  <si>
    <r>
      <t>μόνον</t>
    </r>
    <r>
      <rPr>
        <sz val="8"/>
        <rFont val="Tahoma"/>
        <family val="2"/>
      </rPr>
      <t xml:space="preserve"> εκείνο εις το οποίο</t>
    </r>
  </si>
  <si>
    <t>ΟΔΗΓΙΕΣ (ΒΗΜΑΤΑ)</t>
  </si>
  <si>
    <t>πρέπει να έχουμε καταχωρίσει</t>
  </si>
  <si>
    <r>
      <t>6γ, 6δ,</t>
    </r>
    <r>
      <rPr>
        <sz val="8"/>
        <rFont val="Tahoma"/>
        <family val="2"/>
      </rPr>
      <t xml:space="preserve"> θα συμπληρώσουμε </t>
    </r>
  </si>
  <si>
    <r>
      <t xml:space="preserve">Από τα </t>
    </r>
    <r>
      <rPr>
        <b/>
        <sz val="8"/>
        <rFont val="Tahoma"/>
        <family val="2"/>
      </rPr>
      <t>4 μαθήματα</t>
    </r>
    <r>
      <rPr>
        <sz val="8"/>
        <rFont val="Tahoma"/>
        <family val="2"/>
      </rPr>
      <t xml:space="preserve"> με κόκκι-</t>
    </r>
  </si>
  <si>
    <t>βαθμούς στα πράσινα κελλιά!</t>
  </si>
  <si>
    <r>
      <t xml:space="preserve">να γράμματα, </t>
    </r>
    <r>
      <rPr>
        <b/>
        <sz val="8"/>
        <rFont val="Tahoma"/>
        <family val="2"/>
      </rPr>
      <t xml:space="preserve">μόνον για ένα </t>
    </r>
  </si>
  <si>
    <t xml:space="preserve">ΔΗΛΑΔΗ: </t>
  </si>
  <si>
    <t xml:space="preserve">επικοινωνήστε μαζί μου: </t>
  </si>
  <si>
    <t xml:space="preserve">ή ΤΗΛ. 2610-522929, </t>
  </si>
  <si>
    <t>Για κάθε απορία ή ερώτημα,</t>
  </si>
  <si>
    <t>→</t>
  </si>
  <si>
    <t>www.kardamas.gr</t>
  </si>
  <si>
    <t>Ιστοσελίδες:</t>
  </si>
  <si>
    <t>2):</t>
  </si>
  <si>
    <r>
      <t xml:space="preserve">ΘΕΤΙΚΗ ΚΑΤΕΥΘΥΝΣΗ, ή </t>
    </r>
    <r>
      <rPr>
        <b/>
        <sz val="8"/>
        <rFont val="Tahoma"/>
        <family val="2"/>
      </rPr>
      <t xml:space="preserve">τον αριθμό 3 </t>
    </r>
    <r>
      <rPr>
        <sz val="8"/>
        <rFont val="Tahoma"/>
        <family val="2"/>
      </rPr>
      <t>για την ΤΕΧΝΟΛΟΓΙΚΗ ΚΑΤ/ΝΣΗ(ΙΙ)</t>
    </r>
  </si>
  <si>
    <t>εάν και σ' αυτό το μάθημα εξετασθήκατε Πανελληνίως.</t>
  </si>
  <si>
    <r>
      <t xml:space="preserve">όρους τής Προφορικής Βαθμολογίας σας </t>
    </r>
    <r>
      <rPr>
        <b/>
        <sz val="8"/>
        <rFont val="Tahoma"/>
        <family val="2"/>
      </rPr>
      <t>εις έκαστο των 6 μαθημάτων</t>
    </r>
    <r>
      <rPr>
        <sz val="8"/>
        <rFont val="Tahoma"/>
        <family val="2"/>
      </rPr>
      <t xml:space="preserve"> επί </t>
    </r>
  </si>
  <si>
    <r>
      <t xml:space="preserve">Υποψήφιος είναι τής ΘΕΩΡΗΤΙΚΗΣ ΚΑΤΕΥΘΥΝΣΕΩΣ, ή </t>
    </r>
    <r>
      <rPr>
        <b/>
        <sz val="8"/>
        <rFont val="Tahoma"/>
        <family val="2"/>
      </rPr>
      <t xml:space="preserve">τον αριθμό 2 </t>
    </r>
    <r>
      <rPr>
        <sz val="8"/>
        <rFont val="Tahoma"/>
        <family val="2"/>
      </rPr>
      <t xml:space="preserve">για την </t>
    </r>
  </si>
  <si>
    <r>
      <t>2) 2ο ΒΗΜΑ:</t>
    </r>
    <r>
      <rPr>
        <sz val="8"/>
        <rFont val="Tahoma"/>
        <family val="2"/>
      </rPr>
      <t xml:space="preserve">  Στα </t>
    </r>
    <r>
      <rPr>
        <b/>
        <sz val="8"/>
        <rFont val="Tahoma"/>
        <family val="2"/>
      </rPr>
      <t>πράσινα κελλιά</t>
    </r>
    <r>
      <rPr>
        <sz val="8"/>
        <rFont val="Tahoma"/>
        <family val="2"/>
      </rPr>
      <t xml:space="preserve"> τής </t>
    </r>
    <r>
      <rPr>
        <b/>
        <sz val="8"/>
        <rFont val="Tahoma"/>
        <family val="2"/>
      </rPr>
      <t>στήλης I</t>
    </r>
    <r>
      <rPr>
        <sz val="8"/>
        <rFont val="Tahoma"/>
        <family val="2"/>
      </rPr>
      <t xml:space="preserve"> καταχωρίζετε τους Μέσους </t>
    </r>
  </si>
  <si>
    <r>
      <t>3) Ομοίως συμπληρώνετε</t>
    </r>
    <r>
      <rPr>
        <sz val="8"/>
        <rFont val="Tahoma"/>
        <family val="2"/>
      </rPr>
      <t xml:space="preserve"> στην </t>
    </r>
    <r>
      <rPr>
        <b/>
        <sz val="8"/>
        <rFont val="Tahoma"/>
        <family val="2"/>
      </rPr>
      <t>στήλη J</t>
    </r>
    <r>
      <rPr>
        <sz val="8"/>
        <rFont val="Tahoma"/>
        <family val="2"/>
      </rPr>
      <t xml:space="preserve"> τους βαθμούς τών γραπτών </t>
    </r>
  </si>
  <si>
    <t xml:space="preserve">εξετάσεων στα ανωτέρω μαθήματα. Επίσης, Ξ. Γλώσσας, και Σχεδίου, εάν και σε </t>
  </si>
  <si>
    <r>
      <t>Έτσι, έχετε:</t>
    </r>
    <r>
      <rPr>
        <b/>
        <sz val="8"/>
        <rFont val="Tahoma"/>
        <family val="2"/>
      </rPr>
      <t xml:space="preserve"> Βαθμό Πρόσβασης κάθε Μαθήματος, Βαθμό Πρόσβασης Γ΄ </t>
    </r>
  </si>
  <si>
    <t>Τάξεως, και σύνολο Μορίων στα αντίστοιχα Επιστημονικά Πεδία.</t>
  </si>
  <si>
    <t>αυτά εξετασθήκατε Πανελληνίως.</t>
  </si>
  <si>
    <t xml:space="preserve">στην στήλη I τών Προφορικών Βαθμών καταχωρίζετε ( και εκεί) </t>
  </si>
  <si>
    <r>
      <t xml:space="preserve">ΠΡΟΣΟΧΗ!  </t>
    </r>
    <r>
      <rPr>
        <b/>
        <u val="single"/>
        <sz val="8"/>
        <rFont val="Tahoma"/>
        <family val="2"/>
      </rPr>
      <t>Εάν είσθε Υποψήφιος, χωρίς Προφορικούς Βαθμούς</t>
    </r>
    <r>
      <rPr>
        <b/>
        <sz val="8"/>
        <rFont val="Tahoma"/>
        <family val="2"/>
      </rPr>
      <t xml:space="preserve">, τότε </t>
    </r>
  </si>
  <si>
    <t xml:space="preserve"> </t>
  </si>
  <si>
    <t>341124,  697-8197763</t>
  </si>
  <si>
    <t xml:space="preserve">Συμπληρώνουμε μόνον τα </t>
  </si>
  <si>
    <r>
      <t>Πράσινα κελλιά</t>
    </r>
    <r>
      <rPr>
        <sz val="8"/>
        <rFont val="Tahoma"/>
        <family val="2"/>
      </rPr>
      <t>, που αντι-</t>
    </r>
  </si>
  <si>
    <t xml:space="preserve">στοιχούν σε μαθήματα, εις τα </t>
  </si>
  <si>
    <t>Τα άλλα μένουν ΚΕΝΑ!</t>
  </si>
  <si>
    <t>τους Βαθμούς τών Γραπτών.</t>
  </si>
  <si>
    <r>
      <t xml:space="preserve">Προγραμματισμός στο EXCEL: </t>
    </r>
    <r>
      <rPr>
        <b/>
        <sz val="8"/>
        <color indexed="12"/>
        <rFont val="Tahoma"/>
        <family val="2"/>
      </rPr>
      <t>Άγγελος  Λιβαθηνος, Μαθηματικός</t>
    </r>
  </si>
  <si>
    <r>
      <t>τών οποίων  εξετασθήκατε Πανελλαδικώς.</t>
    </r>
    <r>
      <rPr>
        <b/>
        <sz val="8"/>
        <rFont val="Tahoma"/>
        <family val="2"/>
      </rPr>
      <t>Επίσης, τής Οικονομικής Θεωρίας,</t>
    </r>
  </si>
  <si>
    <t>οποία εξετασθήκατε Πανελλη-</t>
  </si>
  <si>
    <r>
      <t>νίως.</t>
    </r>
    <r>
      <rPr>
        <b/>
        <sz val="8"/>
        <color indexed="10"/>
        <rFont val="Tahoma"/>
        <family val="2"/>
      </rPr>
      <t>Τα άλλα μένουν ΚΕΝΑ!</t>
    </r>
  </si>
  <si>
    <t>efkardamas@yahoo.gr</t>
  </si>
  <si>
    <r>
      <t>1) Πρώτα συμπληρώνετε το κελλί</t>
    </r>
    <r>
      <rPr>
        <b/>
        <sz val="8"/>
        <color indexed="10"/>
        <rFont val="Tahoma"/>
        <family val="2"/>
      </rPr>
      <t xml:space="preserve">  L6</t>
    </r>
    <r>
      <rPr>
        <sz val="8"/>
        <color indexed="10"/>
        <rFont val="Tahoma"/>
        <family val="2"/>
      </rPr>
      <t xml:space="preserve">, γράφοντας </t>
    </r>
    <r>
      <rPr>
        <b/>
        <sz val="8"/>
        <color indexed="10"/>
        <rFont val="Tahoma"/>
        <family val="2"/>
      </rPr>
      <t>τον αριθμό 1,</t>
    </r>
    <r>
      <rPr>
        <sz val="8"/>
        <color indexed="10"/>
        <rFont val="Tahoma"/>
        <family val="2"/>
      </rPr>
      <t xml:space="preserve"> εάν ο   </t>
    </r>
  </si>
  <si>
    <t>ΤΗΛ. 2610-341124, 6978197763</t>
  </si>
  <si>
    <t xml:space="preserve">       3):  </t>
  </si>
  <si>
    <t xml:space="preserve"> 1): </t>
  </si>
  <si>
    <t xml:space="preserve">http://users.sch.gr/alivathinos </t>
  </si>
  <si>
    <t>http://kardamas.blogspot.com</t>
  </si>
  <si>
    <t>ΠΡΩΤΑ ΕΔΏ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</si>
</sst>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;[Red]0"/>
    <numFmt numFmtId="173" formatCode="0.0;[Red]0.0"/>
    <numFmt numFmtId="174" formatCode="0.00;[Red]0.00"/>
    <numFmt numFmtId="175" formatCode="0.0"/>
    <numFmt numFmtId="176" formatCode="0.00000;[Red]0.00000"/>
  </numFmts>
  <fonts count="22">
    <font>
      <sz val="10"/>
      <name val="Arial Greek"/>
      <family val="0"/>
    </font>
    <font>
      <sz val="9"/>
      <name val="Arial Greek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u val="single"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u val="single"/>
      <sz val="10"/>
      <color indexed="12"/>
      <name val="Arial Greek"/>
      <family val="0"/>
    </font>
    <font>
      <u val="single"/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8"/>
      <name val="Tahoma"/>
      <family val="2"/>
    </font>
    <font>
      <sz val="10"/>
      <color indexed="18"/>
      <name val="Tahoma"/>
      <family val="2"/>
    </font>
    <font>
      <b/>
      <sz val="7"/>
      <color indexed="10"/>
      <name val="Tahoma"/>
      <family val="2"/>
    </font>
    <font>
      <sz val="7"/>
      <name val="Tahoma"/>
      <family val="2"/>
    </font>
    <font>
      <b/>
      <u val="single"/>
      <sz val="8"/>
      <color indexed="10"/>
      <name val="Tahoma"/>
      <family val="2"/>
    </font>
    <font>
      <u val="single"/>
      <sz val="10"/>
      <color indexed="36"/>
      <name val="Arial Greek"/>
      <family val="0"/>
    </font>
    <font>
      <b/>
      <sz val="10"/>
      <color indexed="10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175" fontId="5" fillId="2" borderId="1" xfId="0" applyNumberFormat="1" applyFont="1" applyFill="1" applyBorder="1" applyAlignment="1" applyProtection="1">
      <alignment horizontal="center"/>
      <protection locked="0"/>
    </xf>
    <xf numFmtId="175" fontId="5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 horizontal="left"/>
      <protection/>
    </xf>
    <xf numFmtId="0" fontId="5" fillId="6" borderId="0" xfId="0" applyFont="1" applyFill="1" applyAlignment="1" applyProtection="1">
      <alignment/>
      <protection/>
    </xf>
    <xf numFmtId="0" fontId="2" fillId="7" borderId="3" xfId="0" applyFont="1" applyFill="1" applyBorder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4" fillId="6" borderId="0" xfId="0" applyFont="1" applyFill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75" fontId="5" fillId="0" borderId="1" xfId="0" applyNumberFormat="1" applyFont="1" applyBorder="1" applyAlignment="1" applyProtection="1">
      <alignment horizontal="center"/>
      <protection/>
    </xf>
    <xf numFmtId="175" fontId="10" fillId="0" borderId="5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4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" fontId="5" fillId="4" borderId="0" xfId="0" applyNumberFormat="1" applyFont="1" applyFill="1" applyAlignment="1" applyProtection="1">
      <alignment horizontal="center"/>
      <protection/>
    </xf>
    <xf numFmtId="0" fontId="4" fillId="3" borderId="6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3" fontId="5" fillId="4" borderId="10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8" borderId="0" xfId="0" applyFont="1" applyFill="1" applyAlignment="1" applyProtection="1">
      <alignment/>
      <protection/>
    </xf>
    <xf numFmtId="0" fontId="5" fillId="8" borderId="0" xfId="0" applyFont="1" applyFill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2" fontId="4" fillId="9" borderId="1" xfId="0" applyNumberFormat="1" applyFont="1" applyFill="1" applyBorder="1" applyAlignment="1" applyProtection="1">
      <alignment horizontal="center"/>
      <protection/>
    </xf>
    <xf numFmtId="0" fontId="5" fillId="8" borderId="0" xfId="0" applyFont="1" applyFill="1" applyAlignment="1" applyProtection="1">
      <alignment/>
      <protection/>
    </xf>
    <xf numFmtId="0" fontId="15" fillId="6" borderId="0" xfId="0" applyFont="1" applyFill="1" applyAlignment="1" applyProtection="1">
      <alignment/>
      <protection/>
    </xf>
    <xf numFmtId="0" fontId="16" fillId="6" borderId="0" xfId="0" applyFont="1" applyFill="1" applyAlignment="1" applyProtection="1">
      <alignment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2" fillId="6" borderId="11" xfId="0" applyFont="1" applyFill="1" applyBorder="1" applyAlignment="1" applyProtection="1">
      <alignment horizontal="center"/>
      <protection/>
    </xf>
    <xf numFmtId="0" fontId="2" fillId="10" borderId="14" xfId="0" applyFont="1" applyFill="1" applyBorder="1" applyAlignment="1" applyProtection="1">
      <alignment/>
      <protection/>
    </xf>
    <xf numFmtId="3" fontId="2" fillId="10" borderId="15" xfId="0" applyNumberFormat="1" applyFont="1" applyFill="1" applyBorder="1" applyAlignment="1" applyProtection="1">
      <alignment horizontal="center"/>
      <protection/>
    </xf>
    <xf numFmtId="3" fontId="2" fillId="10" borderId="16" xfId="0" applyNumberFormat="1" applyFont="1" applyFill="1" applyBorder="1" applyAlignment="1" applyProtection="1">
      <alignment horizontal="center"/>
      <protection/>
    </xf>
    <xf numFmtId="3" fontId="2" fillId="8" borderId="15" xfId="0" applyNumberFormat="1" applyFont="1" applyFill="1" applyBorder="1" applyAlignment="1" applyProtection="1">
      <alignment horizontal="center"/>
      <protection/>
    </xf>
    <xf numFmtId="0" fontId="12" fillId="6" borderId="0" xfId="20" applyFill="1" applyAlignment="1" applyProtection="1">
      <alignment/>
      <protection/>
    </xf>
    <xf numFmtId="0" fontId="2" fillId="10" borderId="1" xfId="0" applyFont="1" applyFill="1" applyBorder="1" applyAlignment="1" applyProtection="1">
      <alignment/>
      <protection/>
    </xf>
    <xf numFmtId="3" fontId="2" fillId="10" borderId="1" xfId="0" applyNumberFormat="1" applyFont="1" applyFill="1" applyBorder="1" applyAlignment="1" applyProtection="1">
      <alignment horizontal="center"/>
      <protection/>
    </xf>
    <xf numFmtId="3" fontId="2" fillId="10" borderId="2" xfId="0" applyNumberFormat="1" applyFont="1" applyFill="1" applyBorder="1" applyAlignment="1" applyProtection="1">
      <alignment horizontal="center"/>
      <protection/>
    </xf>
    <xf numFmtId="3" fontId="2" fillId="8" borderId="1" xfId="0" applyNumberFormat="1" applyFont="1" applyFill="1" applyBorder="1" applyAlignment="1" applyProtection="1">
      <alignment horizontal="center"/>
      <protection/>
    </xf>
    <xf numFmtId="3" fontId="2" fillId="10" borderId="4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3" fillId="0" borderId="17" xfId="20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 locked="0"/>
    </xf>
    <xf numFmtId="0" fontId="12" fillId="0" borderId="0" xfId="20" applyAlignment="1">
      <alignment/>
    </xf>
    <xf numFmtId="0" fontId="2" fillId="0" borderId="0" xfId="0" applyFont="1" applyAlignment="1">
      <alignment horizontal="center"/>
    </xf>
    <xf numFmtId="0" fontId="6" fillId="6" borderId="0" xfId="0" applyFont="1" applyFill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14" fillId="6" borderId="0" xfId="0" applyFont="1" applyFill="1" applyAlignment="1" applyProtection="1">
      <alignment/>
      <protection/>
    </xf>
    <xf numFmtId="0" fontId="14" fillId="9" borderId="0" xfId="0" applyFont="1" applyFill="1" applyAlignment="1" applyProtection="1">
      <alignment/>
      <protection/>
    </xf>
    <xf numFmtId="0" fontId="4" fillId="9" borderId="0" xfId="0" applyFont="1" applyFill="1" applyAlignment="1" applyProtection="1">
      <alignment/>
      <protection/>
    </xf>
    <xf numFmtId="0" fontId="5" fillId="9" borderId="0" xfId="0" applyFont="1" applyFill="1" applyAlignment="1" applyProtection="1">
      <alignment/>
      <protection/>
    </xf>
    <xf numFmtId="175" fontId="17" fillId="6" borderId="0" xfId="0" applyNumberFormat="1" applyFont="1" applyFill="1" applyBorder="1" applyAlignment="1" applyProtection="1">
      <alignment/>
      <protection/>
    </xf>
    <xf numFmtId="0" fontId="18" fillId="6" borderId="0" xfId="0" applyFont="1" applyFill="1" applyAlignment="1" applyProtection="1">
      <alignment/>
      <protection/>
    </xf>
    <xf numFmtId="0" fontId="19" fillId="6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6" fillId="6" borderId="3" xfId="0" applyFont="1" applyFill="1" applyBorder="1" applyAlignment="1" applyProtection="1">
      <alignment horizontal="center"/>
      <protection/>
    </xf>
    <xf numFmtId="0" fontId="7" fillId="6" borderId="0" xfId="0" applyFont="1" applyFill="1" applyAlignment="1" applyProtection="1">
      <alignment/>
      <protection/>
    </xf>
    <xf numFmtId="0" fontId="6" fillId="6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damas.gr/" TargetMode="External" /><Relationship Id="rId2" Type="http://schemas.openxmlformats.org/officeDocument/2006/relationships/hyperlink" Target="mailto:efkardamas@yahoo.gr" TargetMode="External" /><Relationship Id="rId3" Type="http://schemas.openxmlformats.org/officeDocument/2006/relationships/hyperlink" Target="http://users.sch.gr/alivathinos" TargetMode="External" /><Relationship Id="rId4" Type="http://schemas.openxmlformats.org/officeDocument/2006/relationships/hyperlink" Target="http://kardamas.blogspot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4" width="10.75390625" style="0" customWidth="1"/>
    <col min="5" max="5" width="10.25390625" style="0" customWidth="1"/>
    <col min="6" max="6" width="10.75390625" style="0" customWidth="1"/>
    <col min="7" max="7" width="2.75390625" style="0" customWidth="1"/>
    <col min="8" max="8" width="13.75390625" style="0" customWidth="1"/>
    <col min="9" max="9" width="9.75390625" style="0" customWidth="1"/>
    <col min="11" max="11" width="10.75390625" style="0" customWidth="1"/>
    <col min="12" max="12" width="9.75390625" style="0" customWidth="1"/>
    <col min="13" max="13" width="11.75390625" style="0" customWidth="1"/>
    <col min="14" max="14" width="9.75390625" style="0" customWidth="1"/>
  </cols>
  <sheetData>
    <row r="2" spans="1:14" ht="12.75">
      <c r="A2" s="3"/>
      <c r="B2" s="8" t="s">
        <v>72</v>
      </c>
      <c r="C2" s="8"/>
      <c r="D2" s="8"/>
      <c r="E2" s="9" t="s">
        <v>0</v>
      </c>
      <c r="F2" s="9"/>
      <c r="G2" s="9"/>
      <c r="H2" s="9"/>
      <c r="I2" s="9"/>
      <c r="J2" s="10"/>
      <c r="K2" s="8"/>
      <c r="L2" s="8"/>
      <c r="M2" s="8"/>
      <c r="N2" s="8"/>
    </row>
    <row r="3" spans="1:14" ht="12.75">
      <c r="A3" s="3"/>
      <c r="B3" s="11"/>
      <c r="C3" s="11"/>
      <c r="D3" s="11"/>
      <c r="E3" s="9" t="s">
        <v>1</v>
      </c>
      <c r="F3" s="9"/>
      <c r="G3" s="9"/>
      <c r="H3" s="9"/>
      <c r="I3" s="9"/>
      <c r="J3" s="10"/>
      <c r="K3" s="11" t="s">
        <v>29</v>
      </c>
      <c r="L3" s="11"/>
      <c r="M3" s="11"/>
      <c r="N3" s="11"/>
    </row>
    <row r="4" spans="1:14" ht="12.75">
      <c r="A4" s="3"/>
      <c r="B4" s="11" t="s">
        <v>27</v>
      </c>
      <c r="C4" s="11"/>
      <c r="D4" s="11"/>
      <c r="E4" s="10"/>
      <c r="F4" s="10"/>
      <c r="G4" s="10"/>
      <c r="H4" s="10"/>
      <c r="I4" s="10"/>
      <c r="J4" s="10"/>
      <c r="K4" s="11" t="s">
        <v>30</v>
      </c>
      <c r="L4" s="11"/>
      <c r="M4" s="11"/>
      <c r="N4" s="11"/>
    </row>
    <row r="5" spans="1:14" ht="12.75">
      <c r="A5" s="3"/>
      <c r="B5" s="11" t="s">
        <v>28</v>
      </c>
      <c r="C5" s="11"/>
      <c r="D5" s="11"/>
      <c r="E5" s="12"/>
      <c r="F5" s="12"/>
      <c r="G5" s="12"/>
      <c r="H5" s="12"/>
      <c r="I5" s="12"/>
      <c r="J5" s="12"/>
      <c r="K5" s="11" t="s">
        <v>31</v>
      </c>
      <c r="L5" s="11"/>
      <c r="M5" s="11"/>
      <c r="N5" s="11"/>
    </row>
    <row r="6" spans="1:14" ht="12.75">
      <c r="A6" s="3"/>
      <c r="B6" s="13" t="s">
        <v>24</v>
      </c>
      <c r="C6" s="14"/>
      <c r="D6" s="73"/>
      <c r="E6" s="74"/>
      <c r="F6" s="75"/>
      <c r="G6" s="8"/>
      <c r="H6" s="92" t="s">
        <v>90</v>
      </c>
      <c r="I6" s="13" t="s">
        <v>19</v>
      </c>
      <c r="J6" s="14"/>
      <c r="K6" s="14"/>
      <c r="L6" s="4"/>
      <c r="M6" s="88" t="s">
        <v>42</v>
      </c>
      <c r="N6" s="89"/>
    </row>
    <row r="7" spans="1:14" s="2" customFormat="1" ht="12.75">
      <c r="A7" s="5" t="s">
        <v>41</v>
      </c>
      <c r="B7" s="18"/>
      <c r="C7" s="90" t="s">
        <v>46</v>
      </c>
      <c r="D7" s="91"/>
      <c r="E7" s="91"/>
      <c r="F7" s="79"/>
      <c r="G7" s="12"/>
      <c r="H7" s="12"/>
      <c r="I7" s="12"/>
      <c r="J7" s="12"/>
      <c r="K7" s="12"/>
      <c r="L7" s="16"/>
      <c r="M7" s="17" t="s">
        <v>74</v>
      </c>
      <c r="N7" s="18"/>
    </row>
    <row r="8" spans="1:14" ht="12.75">
      <c r="A8" s="3"/>
      <c r="B8" s="86" t="s">
        <v>84</v>
      </c>
      <c r="C8" s="18"/>
      <c r="D8" s="18"/>
      <c r="E8" s="18"/>
      <c r="F8" s="18"/>
      <c r="G8" s="19"/>
      <c r="H8" s="20" t="s">
        <v>23</v>
      </c>
      <c r="I8" s="20"/>
      <c r="J8" s="20"/>
      <c r="K8" s="20"/>
      <c r="L8" s="20"/>
      <c r="M8" s="21" t="s">
        <v>75</v>
      </c>
      <c r="N8" s="18"/>
    </row>
    <row r="9" spans="1:14" ht="12.75">
      <c r="A9" s="3"/>
      <c r="B9" s="18" t="s">
        <v>63</v>
      </c>
      <c r="C9" s="18"/>
      <c r="D9" s="18"/>
      <c r="E9" s="18"/>
      <c r="F9" s="18"/>
      <c r="G9" s="22"/>
      <c r="H9" s="23" t="s">
        <v>2</v>
      </c>
      <c r="I9" s="23" t="s">
        <v>10</v>
      </c>
      <c r="J9" s="23" t="s">
        <v>3</v>
      </c>
      <c r="K9" s="23" t="s">
        <v>4</v>
      </c>
      <c r="L9" s="23" t="s">
        <v>6</v>
      </c>
      <c r="M9" s="18" t="s">
        <v>76</v>
      </c>
      <c r="N9" s="18"/>
    </row>
    <row r="10" spans="1:14" ht="12.75">
      <c r="A10" s="3"/>
      <c r="B10" s="18" t="s">
        <v>60</v>
      </c>
      <c r="C10" s="18"/>
      <c r="D10" s="18"/>
      <c r="E10" s="18"/>
      <c r="F10" s="18"/>
      <c r="G10" s="24"/>
      <c r="H10" s="25"/>
      <c r="I10" s="25"/>
      <c r="J10" s="25"/>
      <c r="K10" s="26" t="s">
        <v>5</v>
      </c>
      <c r="L10" s="26" t="s">
        <v>7</v>
      </c>
      <c r="M10" s="18" t="s">
        <v>81</v>
      </c>
      <c r="N10" s="18"/>
    </row>
    <row r="11" spans="1:14" ht="12.75">
      <c r="A11" s="3"/>
      <c r="B11" s="78"/>
      <c r="C11" s="18"/>
      <c r="D11" s="18"/>
      <c r="E11" s="18"/>
      <c r="F11" s="18"/>
      <c r="G11" s="27">
        <v>1</v>
      </c>
      <c r="H11" s="28" t="str">
        <f>IF(L6=1,"ΑΡΧΑΙΑ ΚΑΤ",IF(L6=2,"ΜΑΘΗΜ/ΚΑ ΚΑΤ.",IF(L6=3,"ΜΑΘΗΜ/ΚΑ ΚΑΤ.","ΛΑΘΟΣ")))</f>
        <v>ΛΑΘΟΣ</v>
      </c>
      <c r="I11" s="6"/>
      <c r="J11" s="6"/>
      <c r="K11" s="29">
        <f>IF(I11-J11&gt;2,J11+2,IF(J11-I11&gt;2,J11-2,I11))</f>
        <v>0</v>
      </c>
      <c r="L11" s="30">
        <f>ROUND((0.3*K11+0.7*J11),1)</f>
        <v>0</v>
      </c>
      <c r="M11" s="18" t="s">
        <v>82</v>
      </c>
      <c r="N11" s="18"/>
    </row>
    <row r="12" spans="1:14" ht="12.75">
      <c r="A12" s="3"/>
      <c r="B12" s="78" t="s">
        <v>64</v>
      </c>
      <c r="C12" s="18"/>
      <c r="D12" s="18"/>
      <c r="E12" s="18"/>
      <c r="F12" s="18"/>
      <c r="G12" s="27">
        <v>2</v>
      </c>
      <c r="H12" s="28" t="str">
        <f>IF(L6=1,"ΙΣΤΟΡΙΑ ΚΑΤ.",IF(L6=2,"ΦΥΣΙΚΗ ΚΑΤ.",IF(L6=3,"ΦΥΣΙΚΗ ΚΑΤ.","ΛΑΘΟΣ")))</f>
        <v>ΛΑΘΟΣ</v>
      </c>
      <c r="I12" s="6"/>
      <c r="J12" s="6"/>
      <c r="K12" s="29">
        <f>IF(I12-J12&gt;2,J12+2,IF(J12-I12&gt;2,J12-2,I12))</f>
        <v>0</v>
      </c>
      <c r="L12" s="30">
        <f>ROUND((0.3*K12+0.7*J12),1)</f>
        <v>0</v>
      </c>
      <c r="M12" s="8"/>
      <c r="N12" s="8"/>
    </row>
    <row r="13" spans="1:14" ht="12.75">
      <c r="A13" s="3"/>
      <c r="B13" s="18" t="s">
        <v>62</v>
      </c>
      <c r="C13" s="18"/>
      <c r="D13" s="18"/>
      <c r="E13" s="18"/>
      <c r="F13" s="18"/>
      <c r="G13" s="27">
        <v>3</v>
      </c>
      <c r="H13" s="28" t="str">
        <f>IF(L6=1,"ΛΑΤΙΝΙΚΑ ΚΑΤ.",IF(L6=2,"ΒΙΟΛΟΓΙΑ ΚΑΤ.",IF(L6=3,"ΑΝΑΠΤ.ΕΦ.ΚΑΤ.","ΛΑΘΟΣ")))</f>
        <v>ΛΑΘΟΣ</v>
      </c>
      <c r="I13" s="6"/>
      <c r="J13" s="6"/>
      <c r="K13" s="29">
        <f>IF(I13-J13&gt;2,J13+2,IF(J13-I13&gt;2,J13-2,I13))</f>
        <v>0</v>
      </c>
      <c r="L13" s="30">
        <f>ROUND((0.3*K13+0.7*J13),1)</f>
        <v>0</v>
      </c>
      <c r="M13" s="21" t="s">
        <v>43</v>
      </c>
      <c r="N13" s="18"/>
    </row>
    <row r="14" spans="1:14" ht="12.75">
      <c r="A14" s="3"/>
      <c r="B14" s="18" t="s">
        <v>80</v>
      </c>
      <c r="C14" s="18"/>
      <c r="D14" s="18"/>
      <c r="E14" s="18"/>
      <c r="F14" s="18"/>
      <c r="G14" s="27">
        <v>4</v>
      </c>
      <c r="H14" s="28" t="str">
        <f>IF(L6=1,"ΛΟΓΟΤ. ΚΑΤ.",IF(L6=2,"ΧΗΜΕΙΑ ΚΑΤ.",IF(L6=3,"ΑΡΧΕΣ ΟΡΓ. ΚΑΤ.","ΛΑΘΟΣ")))</f>
        <v>ΛΑΘΟΣ</v>
      </c>
      <c r="I14" s="6"/>
      <c r="J14" s="6"/>
      <c r="K14" s="29">
        <f>IF(I14-J14&gt;2,J14+2,IF(J14-I14&gt;2,J14-2,I14))</f>
        <v>0</v>
      </c>
      <c r="L14" s="30">
        <f>ROUND((0.3*K14+0.7*J14),1)</f>
        <v>0</v>
      </c>
      <c r="M14" s="21" t="s">
        <v>48</v>
      </c>
      <c r="N14" s="18"/>
    </row>
    <row r="15" spans="1:14" ht="12.75">
      <c r="A15" s="3"/>
      <c r="B15" s="18" t="s">
        <v>61</v>
      </c>
      <c r="C15" s="18"/>
      <c r="D15" s="18"/>
      <c r="E15" s="18"/>
      <c r="F15" s="18"/>
      <c r="G15" s="31">
        <v>5</v>
      </c>
      <c r="H15" s="28" t="s">
        <v>8</v>
      </c>
      <c r="I15" s="6"/>
      <c r="J15" s="6"/>
      <c r="K15" s="29">
        <f>IF(I15-J15&gt;2,J15+2,IF(J15-I15&gt;2,J15-2,I15))</f>
        <v>0</v>
      </c>
      <c r="L15" s="30">
        <f>ROUND((0.3*K15+0.7*J15),1)</f>
        <v>0</v>
      </c>
      <c r="M15" s="21" t="s">
        <v>45</v>
      </c>
      <c r="N15" s="18"/>
    </row>
    <row r="16" spans="1:14" ht="12.75">
      <c r="A16" s="3"/>
      <c r="B16" s="18"/>
      <c r="C16" s="18"/>
      <c r="D16" s="18"/>
      <c r="E16" s="18"/>
      <c r="F16" s="18"/>
      <c r="G16" s="32" t="s">
        <v>34</v>
      </c>
      <c r="H16" s="33" t="s">
        <v>9</v>
      </c>
      <c r="I16" s="6"/>
      <c r="J16" s="6"/>
      <c r="K16" s="29">
        <f>IF(I16="","",IF(I16-J16&gt;2,J16+2,IF(J16-I16&gt;2,J16-2,I16)))</f>
      </c>
      <c r="L16" s="30">
        <f>IF(K16="","",ROUND((0.3*K16+0.7*J16),1))</f>
      </c>
      <c r="M16" s="18" t="s">
        <v>44</v>
      </c>
      <c r="N16" s="18"/>
    </row>
    <row r="17" spans="1:14" ht="12.75">
      <c r="A17" s="3"/>
      <c r="B17" s="78" t="s">
        <v>65</v>
      </c>
      <c r="C17" s="18"/>
      <c r="D17" s="18"/>
      <c r="E17" s="18"/>
      <c r="F17" s="18"/>
      <c r="G17" s="32" t="s">
        <v>35</v>
      </c>
      <c r="H17" s="33" t="s">
        <v>38</v>
      </c>
      <c r="I17" s="6"/>
      <c r="J17" s="6"/>
      <c r="K17" s="29">
        <f>IF(I17="","",IF(I17-J17&gt;2,J17+2,IF(J17-I17&gt;2,J17-2,I17)))</f>
      </c>
      <c r="L17" s="30">
        <f>IF(K17="","",ROUND((0.3*K17+0.7*J17),1))</f>
      </c>
      <c r="M17" s="80" t="s">
        <v>77</v>
      </c>
      <c r="N17" s="18"/>
    </row>
    <row r="18" spans="1:14" ht="12.75">
      <c r="A18" s="3"/>
      <c r="B18" s="18" t="s">
        <v>66</v>
      </c>
      <c r="C18" s="18"/>
      <c r="D18" s="18"/>
      <c r="E18" s="18"/>
      <c r="F18" s="18"/>
      <c r="G18" s="32" t="s">
        <v>36</v>
      </c>
      <c r="H18" s="33" t="s">
        <v>39</v>
      </c>
      <c r="I18" s="6"/>
      <c r="J18" s="6"/>
      <c r="K18" s="29">
        <f>IF(I18="","",IF(I18-J18&gt;2,J18+2,IF(J18-I18&gt;2,J18-2,I18)))</f>
      </c>
      <c r="L18" s="30">
        <f>IF(K18="","",ROUND((0.3*K18+0.7*J18),1))</f>
      </c>
      <c r="M18" s="34" t="s">
        <v>52</v>
      </c>
      <c r="N18" s="12"/>
    </row>
    <row r="19" spans="1:14" ht="12.75">
      <c r="A19" s="3"/>
      <c r="B19" s="18" t="s">
        <v>69</v>
      </c>
      <c r="C19" s="79"/>
      <c r="D19" s="18"/>
      <c r="E19" s="18"/>
      <c r="F19" s="18"/>
      <c r="G19" s="32" t="s">
        <v>37</v>
      </c>
      <c r="H19" s="33" t="s">
        <v>40</v>
      </c>
      <c r="I19" s="6"/>
      <c r="J19" s="6"/>
      <c r="K19" s="29">
        <f>IF(I19="","",IF(I19-J19&gt;2,J19+2,IF(J19-I19&gt;2,J19-2,I19)))</f>
      </c>
      <c r="L19" s="30">
        <f>IF(K19="","",ROUND((0.3*K19+0.7*J19),1))</f>
      </c>
      <c r="M19" s="18" t="s">
        <v>49</v>
      </c>
      <c r="N19" s="18"/>
    </row>
    <row r="20" spans="1:14" ht="12.75">
      <c r="A20" s="3"/>
      <c r="B20" s="18"/>
      <c r="C20" s="79"/>
      <c r="D20" s="18"/>
      <c r="E20" s="18"/>
      <c r="F20" s="18"/>
      <c r="G20" s="35">
        <v>7</v>
      </c>
      <c r="H20" s="28" t="s">
        <v>18</v>
      </c>
      <c r="I20" s="6"/>
      <c r="J20" s="6"/>
      <c r="K20" s="29">
        <f>IF(I20="","",IF(I20-J20&gt;2,J20+2,IF(J20-I20&gt;2,J20-2,I20)))</f>
      </c>
      <c r="L20" s="30">
        <f>IF(K20="","",ROUND((0.3*K20+0.7*J20),1))</f>
      </c>
      <c r="M20" s="18" t="s">
        <v>51</v>
      </c>
      <c r="N20" s="18"/>
    </row>
    <row r="21" spans="1:14" ht="12.75">
      <c r="A21" s="3"/>
      <c r="B21" s="86" t="s">
        <v>67</v>
      </c>
      <c r="C21" s="21"/>
      <c r="D21" s="21"/>
      <c r="E21" s="21"/>
      <c r="F21" s="18"/>
      <c r="G21" s="36"/>
      <c r="H21" s="37" t="s">
        <v>20</v>
      </c>
      <c r="I21" s="38"/>
      <c r="J21" s="7"/>
      <c r="K21" s="39" t="s">
        <v>21</v>
      </c>
      <c r="L21" s="40">
        <f>J21*200</f>
        <v>0</v>
      </c>
      <c r="M21" s="18" t="s">
        <v>47</v>
      </c>
      <c r="N21" s="18"/>
    </row>
    <row r="22" spans="1:14" ht="12.75">
      <c r="A22" s="3"/>
      <c r="B22" s="21" t="s">
        <v>68</v>
      </c>
      <c r="C22" s="21"/>
      <c r="D22" s="21"/>
      <c r="E22" s="21"/>
      <c r="F22" s="18"/>
      <c r="G22" s="31"/>
      <c r="H22" s="41" t="s">
        <v>22</v>
      </c>
      <c r="I22" s="42"/>
      <c r="J22" s="6"/>
      <c r="K22" s="43" t="s">
        <v>21</v>
      </c>
      <c r="L22" s="44">
        <f>J22*200</f>
        <v>0</v>
      </c>
      <c r="M22" s="18" t="s">
        <v>50</v>
      </c>
      <c r="N22" s="18"/>
    </row>
    <row r="23" spans="1:14" ht="12.75">
      <c r="A23" s="3"/>
      <c r="B23" s="81" t="s">
        <v>71</v>
      </c>
      <c r="C23" s="82"/>
      <c r="D23" s="82"/>
      <c r="E23" s="82"/>
      <c r="F23" s="83"/>
      <c r="G23" s="45"/>
      <c r="H23" s="46"/>
      <c r="I23" s="39"/>
      <c r="J23" s="39"/>
      <c r="K23" s="39"/>
      <c r="L23" s="39"/>
      <c r="M23" s="8"/>
      <c r="N23" s="8"/>
    </row>
    <row r="24" spans="1:14" ht="12.75">
      <c r="A24" s="3"/>
      <c r="B24" s="82" t="s">
        <v>70</v>
      </c>
      <c r="C24" s="82"/>
      <c r="D24" s="82"/>
      <c r="E24" s="82"/>
      <c r="F24" s="83"/>
      <c r="G24" s="45"/>
      <c r="H24" s="47" t="s">
        <v>32</v>
      </c>
      <c r="I24" s="48"/>
      <c r="J24" s="48"/>
      <c r="K24" s="49" t="s">
        <v>56</v>
      </c>
      <c r="L24" s="50">
        <f>IF(I20="",ROUND(SUM(L11:L19)/6,2),ROUND((SUM(L11:L19)+L20)/7,2))</f>
        <v>0</v>
      </c>
      <c r="M24" s="15"/>
      <c r="N24" s="15"/>
    </row>
    <row r="25" spans="1:14" ht="12.75">
      <c r="A25" s="3"/>
      <c r="B25" s="82" t="s">
        <v>78</v>
      </c>
      <c r="C25" s="82"/>
      <c r="D25" s="82"/>
      <c r="E25" s="82"/>
      <c r="F25" s="83"/>
      <c r="G25" s="45"/>
      <c r="H25" s="47" t="s">
        <v>33</v>
      </c>
      <c r="I25" s="51"/>
      <c r="J25" s="51"/>
      <c r="K25" s="46"/>
      <c r="L25" s="46"/>
      <c r="M25" s="15"/>
      <c r="N25" s="15"/>
    </row>
    <row r="26" spans="1:14" ht="13.5" thickBot="1">
      <c r="A26" s="3"/>
      <c r="B26" s="12"/>
      <c r="C26" s="12"/>
      <c r="D26" s="9" t="s">
        <v>11</v>
      </c>
      <c r="E26" s="10"/>
      <c r="F26" s="10"/>
      <c r="G26" s="10"/>
      <c r="H26" s="12"/>
      <c r="I26" s="12"/>
      <c r="J26" s="12"/>
      <c r="K26" s="8"/>
      <c r="L26" s="8"/>
      <c r="M26" s="52" t="s">
        <v>55</v>
      </c>
      <c r="N26" s="53"/>
    </row>
    <row r="27" spans="1:14" ht="13.5" thickBot="1">
      <c r="A27" s="3"/>
      <c r="B27" s="54" t="s">
        <v>12</v>
      </c>
      <c r="C27" s="54" t="s">
        <v>13</v>
      </c>
      <c r="D27" s="54" t="s">
        <v>14</v>
      </c>
      <c r="E27" s="54" t="s">
        <v>15</v>
      </c>
      <c r="F27" s="55" t="s">
        <v>16</v>
      </c>
      <c r="G27" s="56"/>
      <c r="H27" s="57" t="s">
        <v>17</v>
      </c>
      <c r="I27" s="58" t="s">
        <v>25</v>
      </c>
      <c r="J27" s="58" t="s">
        <v>26</v>
      </c>
      <c r="K27" s="8"/>
      <c r="L27" s="8"/>
      <c r="M27" s="52" t="s">
        <v>53</v>
      </c>
      <c r="N27" s="53"/>
    </row>
    <row r="28" spans="1:14" ht="12.75">
      <c r="A28" s="3"/>
      <c r="B28" s="59">
        <f>IF(L6=1,"ΘΕΩΡΗΤΙΚΗ","")</f>
      </c>
      <c r="C28" s="60">
        <f>IF(L6=1,(ROUND(L24*8,2)+ROUND(L11*1.3,2)+ROUND(L12*0.7,2))*100,"")</f>
      </c>
      <c r="D28" s="60">
        <f>IF(L6=1,IF(L19="","",(ROUND(L24*8,2)+ROUND(L19*0.9,2)+ROUND(L15*0.4,2))*100),"")</f>
      </c>
      <c r="E28" s="60">
        <f>IF(L6=1,IF(L18="","",(ROUND(L24*8,2)+ROUND(L18*0.9,2)+ROUND(L15*0.4,2))*100),"")</f>
      </c>
      <c r="F28" s="60">
        <f>IF(L6=1,IF(L19="","",(ROUND(L24*8,2)+ROUND(L19*0.9,2)+ROUND(L15*0.4,2))*100),"")</f>
      </c>
      <c r="G28" s="61"/>
      <c r="H28" s="60">
        <f>IF(L6=1,IF(L20="","",(ROUND(L24*8,2)+ROUND(L20*1.3,2)+ROUND(L19*0.7,2))*100),"")</f>
      </c>
      <c r="I28" s="62">
        <f>IF(L6=1,IF(L21&lt;&gt;"",IF(L21&lt;&gt;0,C28+L21,"")),"")</f>
      </c>
      <c r="J28" s="62">
        <f>IF(L6=1,IF(L22&lt;&gt;"",IF(L22&lt;&gt;0,D28+L22,"")),"")</f>
      </c>
      <c r="K28" s="8"/>
      <c r="L28" s="8"/>
      <c r="M28" s="63" t="s">
        <v>83</v>
      </c>
      <c r="N28" s="15"/>
    </row>
    <row r="29" spans="1:14" ht="12.75">
      <c r="A29" s="5"/>
      <c r="B29" s="64">
        <f>IF(L6=2,"ΘΕΤΙΚΗ","")</f>
      </c>
      <c r="C29" s="65">
        <f>IF(L6=2,IF(L16="","",(ROUND(L24*8,2)+ROUND(L15*0.9,2)+ROUND(L16*0.4,2))*100),"")</f>
      </c>
      <c r="D29" s="65">
        <f>IF(L6=2,(ROUND(L24*8,2)+ROUND(L11*1.3,2)+ROUND(L12*0.7,2))*100,"")</f>
      </c>
      <c r="E29" s="66">
        <f>IF(L6=2,(ROUND(L24*8,2)+ROUND(L13*1.3,2)+ROUND(L14*0.7,2))*100,"")</f>
      </c>
      <c r="F29" s="65">
        <f>IF(L6=2,(ROUND(L24*8,2)+ROUND(L11*1.3,2)+ROUND(L12*0.7,2))*100,"")</f>
      </c>
      <c r="G29" s="61"/>
      <c r="H29" s="65">
        <f>IF(L6=2,IF(L20="","",(ROUND(L24*8,2)+ROUND(L20*1.3,2)+ROUND(L19*0.7,2))*100),"")</f>
      </c>
      <c r="I29" s="67">
        <f>IF(L6=2,IF(L21&lt;&gt;"",IF(L21&lt;&gt;0,C29+L21,"")),"")</f>
      </c>
      <c r="J29" s="67">
        <f>IF(L6=2,IF(L22&lt;&gt;"",IF(L22&lt;&gt;0,D29+L22,"")),"")</f>
      </c>
      <c r="K29" s="8"/>
      <c r="L29" s="8"/>
      <c r="M29" s="84" t="s">
        <v>54</v>
      </c>
      <c r="N29" s="85"/>
    </row>
    <row r="30" spans="1:14" ht="12.75">
      <c r="A30" s="5"/>
      <c r="B30" s="64">
        <f>IF(L6=3,"ΤΕΧΝΟΛΟΓΙΚΗ","")</f>
      </c>
      <c r="C30" s="65">
        <f>IF(L6=3,IF(L16="","",(ROUND(L24*8,2)+ROUND(L15*0.9,2)+ROUND(L16*0.4,2))*100),"")</f>
      </c>
      <c r="D30" s="65">
        <f>IF(L6=3,(ROUND(L24*8,2)+ROUND(L11*1.3,2)+ROUND(L12*0.7,2))*100,"")</f>
      </c>
      <c r="E30" s="65">
        <f>IF(L6=3,IF(L18="","",(ROUND(L24*8,2)+ROUND(L18*0.9,2)+ROUND(L15*0.4,2))*100),"")</f>
      </c>
      <c r="F30" s="65">
        <f>IF(L6=3,(ROUND(L24*8,2)+ROUND(L11*1.3,2)+ROUND(L12*0.7,2))*100,"")</f>
      </c>
      <c r="G30" s="68"/>
      <c r="H30" s="65">
        <f>IF(L6=3,IF(L20="","",(ROUND(L24*8,2)+ROUND(L20*1.3,2)+ROUND(L19*0.7,2))*100),"")</f>
      </c>
      <c r="I30" s="67">
        <f>IF(L6=3,IF(L21&lt;&gt;"",IF(L21&lt;&gt;0,C30+L21,"")),"")</f>
      </c>
      <c r="J30" s="67">
        <f>IF(L6=3,IF(L22&lt;&gt;"",IF(L22&lt;&gt;0,F30+L22,"")),"")</f>
      </c>
      <c r="K30" s="12"/>
      <c r="L30" s="69"/>
      <c r="M30" s="84" t="s">
        <v>73</v>
      </c>
      <c r="N30" s="85"/>
    </row>
    <row r="31" spans="1:14" ht="12.75">
      <c r="A31" s="3"/>
      <c r="B31" s="8"/>
      <c r="C31" s="8"/>
      <c r="D31" s="70" t="s">
        <v>79</v>
      </c>
      <c r="E31" s="8"/>
      <c r="F31" s="70"/>
      <c r="G31" s="8"/>
      <c r="H31" s="8"/>
      <c r="I31" s="70"/>
      <c r="J31" s="70" t="s">
        <v>85</v>
      </c>
      <c r="K31" s="71"/>
      <c r="L31" s="71"/>
      <c r="M31" s="72"/>
      <c r="N31" s="46"/>
    </row>
    <row r="32" spans="1:14" ht="12.75">
      <c r="A32" s="3"/>
      <c r="B32" s="3"/>
      <c r="C32" s="3"/>
      <c r="D32" s="3"/>
      <c r="E32" s="3"/>
      <c r="F32" s="3"/>
      <c r="G32" s="3"/>
      <c r="H32" s="3"/>
      <c r="I32" s="87" t="s">
        <v>58</v>
      </c>
      <c r="J32" s="3"/>
      <c r="K32" s="77" t="s">
        <v>87</v>
      </c>
      <c r="L32" s="76" t="s">
        <v>88</v>
      </c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77" t="s">
        <v>59</v>
      </c>
      <c r="M33" s="76" t="s">
        <v>57</v>
      </c>
      <c r="N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 t="s">
        <v>86</v>
      </c>
      <c r="L34" s="76" t="s">
        <v>89</v>
      </c>
      <c r="M34" s="3"/>
      <c r="N34" s="3"/>
      <c r="P34" s="1"/>
      <c r="Q34" s="2"/>
      <c r="R34" s="2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P35" s="1"/>
      <c r="Q35" s="2"/>
      <c r="R35" s="2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P36" s="1"/>
      <c r="Q36" s="2"/>
      <c r="R36" s="2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43" spans="9:10" ht="12.75">
      <c r="I43" s="1"/>
      <c r="J43" s="1"/>
    </row>
    <row r="44" spans="8:10" ht="12.75">
      <c r="H44" s="1"/>
      <c r="I44" s="1"/>
      <c r="J44" s="1"/>
    </row>
    <row r="45" spans="9:10" ht="12.75">
      <c r="I45" s="1"/>
      <c r="J45" s="1"/>
    </row>
    <row r="46" spans="9:10" ht="12.75">
      <c r="I46" s="1"/>
      <c r="J46" s="1"/>
    </row>
    <row r="47" spans="9:10" ht="12.75">
      <c r="I47" s="1"/>
      <c r="J47" s="1"/>
    </row>
    <row r="51" spans="11:14" ht="12.75">
      <c r="K51" s="1"/>
      <c r="L51" s="1"/>
      <c r="M51" s="2"/>
      <c r="N51" s="2"/>
    </row>
    <row r="52" ht="12.75">
      <c r="H52" s="1"/>
    </row>
  </sheetData>
  <sheetProtection password="CC2F" sheet="1" objects="1" scenarios="1"/>
  <mergeCells count="2">
    <mergeCell ref="M6:N6"/>
    <mergeCell ref="C7:E7"/>
  </mergeCells>
  <hyperlinks>
    <hyperlink ref="M33" r:id="rId1" display="www.kardamas.gr"/>
    <hyperlink ref="M28" r:id="rId2" display="efkardamas@yahoo.gr"/>
    <hyperlink ref="L32" r:id="rId3" display="http://users.sch.gr/alivathinos "/>
    <hyperlink ref="L34" r:id="rId4" display="http://kardamas.blogspot.com"/>
  </hyperlinks>
  <printOptions/>
  <pageMargins left="0.35433070866141736" right="0" top="0.3937007874015748" bottom="0.3937007874015748" header="0.5118110236220472" footer="0.5118110236220472"/>
  <pageSetup horizontalDpi="240" verticalDpi="24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Λιβαθινός Α.</dc:creator>
  <cp:keywords/>
  <dc:description/>
  <cp:lastModifiedBy>angelos</cp:lastModifiedBy>
  <cp:lastPrinted>2001-07-13T12:42:46Z</cp:lastPrinted>
  <dcterms:created xsi:type="dcterms:W3CDTF">2000-07-05T10:11:40Z</dcterms:created>
  <dcterms:modified xsi:type="dcterms:W3CDTF">2010-06-03T17:34:22Z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