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60" activeTab="1"/>
  </bookViews>
  <sheets>
    <sheet name="Π.Π." sheetId="1" r:id="rId1"/>
    <sheet name="Στοιχειομετρία" sheetId="2" r:id="rId2"/>
    <sheet name="Στοιχειομετρικές Αντιδράσεις" sheetId="3" r:id="rId3"/>
    <sheet name="Στοιχειομετρικές Εξουδετερώσεις" sheetId="4" r:id="rId4"/>
  </sheets>
  <definedNames/>
  <calcPr fullCalcOnLoad="1"/>
</workbook>
</file>

<file path=xl/sharedStrings.xml><?xml version="1.0" encoding="utf-8"?>
<sst xmlns="http://schemas.openxmlformats.org/spreadsheetml/2006/main" count="225" uniqueCount="118">
  <si>
    <t>aA + bB → cC + dD</t>
  </si>
  <si>
    <t xml:space="preserve">n_A = </t>
  </si>
  <si>
    <t xml:space="preserve">n_B = </t>
  </si>
  <si>
    <t xml:space="preserve">n_C = </t>
  </si>
  <si>
    <t>n_D =</t>
  </si>
  <si>
    <t>n_C =</t>
  </si>
  <si>
    <t>mol A</t>
  </si>
  <si>
    <t>g A</t>
  </si>
  <si>
    <t>L A</t>
  </si>
  <si>
    <t>mol B</t>
  </si>
  <si>
    <t>g B</t>
  </si>
  <si>
    <t>L B</t>
  </si>
  <si>
    <t>L C</t>
  </si>
  <si>
    <t>mol C</t>
  </si>
  <si>
    <t>g C</t>
  </si>
  <si>
    <t>mol D</t>
  </si>
  <si>
    <t>g D</t>
  </si>
  <si>
    <t>L D</t>
  </si>
  <si>
    <t>Δώσε ΜΒ:</t>
  </si>
  <si>
    <t>Vm=</t>
  </si>
  <si>
    <t>L</t>
  </si>
  <si>
    <t>n</t>
  </si>
  <si>
    <t>N</t>
  </si>
  <si>
    <t>V (σε L)</t>
  </si>
  <si>
    <t>m (σε g)</t>
  </si>
  <si>
    <r>
      <t>N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=</t>
    </r>
  </si>
  <si>
    <t>Μετατροπέας mol</t>
  </si>
  <si>
    <t>Στοιχειομετρητής</t>
  </si>
  <si>
    <t>Δώσε συντελεστή a:</t>
  </si>
  <si>
    <t>Δώσε συντελεστή b:</t>
  </si>
  <si>
    <t>Δώσε συντελεστή c:</t>
  </si>
  <si>
    <t>Δώσε συντελεστή d:</t>
  </si>
  <si>
    <t>Δώσε MB (A):</t>
  </si>
  <si>
    <t>Δώσε MB (Β):</t>
  </si>
  <si>
    <t>Δώσε MB (C):</t>
  </si>
  <si>
    <t>Δώσε MB (D):</t>
  </si>
  <si>
    <t>Δώσε όγκο του Β σε L :</t>
  </si>
  <si>
    <t>Δώσε όγκο του A σε L :</t>
  </si>
  <si>
    <t>Δώσε όγκο του C σε L :</t>
  </si>
  <si>
    <t>Δώσε όγκο του D σε L :</t>
  </si>
  <si>
    <t>Δώσε μάζα του A σε g :</t>
  </si>
  <si>
    <t>Δώσε μάζα του B σε g :</t>
  </si>
  <si>
    <t>Δώσε μάζα του C σε g :</t>
  </si>
  <si>
    <t>Δώσε μάζα του D σε g :</t>
  </si>
  <si>
    <t>Εμείς πληκτρολογούμε τιμές σε ΟΛΑ τα ΠΡΑΣΙΝΑ κελιά</t>
  </si>
  <si>
    <r>
      <t xml:space="preserve">Το Excel υπολογίζει τις </t>
    </r>
    <r>
      <rPr>
        <sz val="10"/>
        <color indexed="10"/>
        <rFont val="Arial"/>
        <family val="2"/>
      </rPr>
      <t>ΚΟΚΚΙΝΕΣ</t>
    </r>
    <r>
      <rPr>
        <sz val="10"/>
        <rFont val="Arial"/>
        <family val="0"/>
      </rPr>
      <t xml:space="preserve"> τιμές στα κελιά</t>
    </r>
  </si>
  <si>
    <t>Έπειτα πληκτρολογούμε 1 τιμή σε 1 από τα ΚΙΤΡΙΝΑ κελιά στο Μετατροπέα mol, και την ΚΟΚΚΙΝΗ τιμή mol έπειτα στο αντίστοιχο ΚΙΤΡΙΝΟ κελί στο Στοιχειομετρητή</t>
  </si>
  <si>
    <t>Δώσε mol A</t>
  </si>
  <si>
    <t>Δώσε mol B</t>
  </si>
  <si>
    <t>Δώσε mol C</t>
  </si>
  <si>
    <t>Δώσε mol D</t>
  </si>
  <si>
    <t>Δώσε m:</t>
  </si>
  <si>
    <t>g</t>
  </si>
  <si>
    <t>n=</t>
  </si>
  <si>
    <t>C=n/V=</t>
  </si>
  <si>
    <t>Δώσε V:</t>
  </si>
  <si>
    <t>M</t>
  </si>
  <si>
    <t>NH3</t>
  </si>
  <si>
    <t>MB</t>
  </si>
  <si>
    <t>CO2</t>
  </si>
  <si>
    <t xml:space="preserve">CO </t>
  </si>
  <si>
    <t>HF</t>
  </si>
  <si>
    <t>HCl</t>
  </si>
  <si>
    <t>HBr</t>
  </si>
  <si>
    <t>HI</t>
  </si>
  <si>
    <t>H2S</t>
  </si>
  <si>
    <t>+</t>
  </si>
  <si>
    <t>NaOH</t>
  </si>
  <si>
    <t>→</t>
  </si>
  <si>
    <t>NaCl</t>
  </si>
  <si>
    <t>H2O</t>
  </si>
  <si>
    <t>2 KOH</t>
  </si>
  <si>
    <t>K2S</t>
  </si>
  <si>
    <t>2HF</t>
  </si>
  <si>
    <t>Ca(OH)2</t>
  </si>
  <si>
    <t>CaF2</t>
  </si>
  <si>
    <t>2 H2O</t>
  </si>
  <si>
    <t>CaS</t>
  </si>
  <si>
    <t>2 H3PO4</t>
  </si>
  <si>
    <t>3 Ca(OH)2</t>
  </si>
  <si>
    <t>Ca3(PO4)2</t>
  </si>
  <si>
    <t>6 H20</t>
  </si>
  <si>
    <t>H3PO4</t>
  </si>
  <si>
    <t>3 NaOH</t>
  </si>
  <si>
    <t>Na3PO4</t>
  </si>
  <si>
    <t>3 H2O</t>
  </si>
  <si>
    <t>Al(OH)3</t>
  </si>
  <si>
    <t>AlPO4</t>
  </si>
  <si>
    <t>ΟΞΥ</t>
  </si>
  <si>
    <t>ΒΑΣΗ</t>
  </si>
  <si>
    <t>ΑΛΑΣ</t>
  </si>
  <si>
    <t>ΝΕΡΟ</t>
  </si>
  <si>
    <t>3πρωτικό οξύ</t>
  </si>
  <si>
    <t>2πρωτικό οξύ</t>
  </si>
  <si>
    <t>3 H2S</t>
  </si>
  <si>
    <t>2 Al(OH)3</t>
  </si>
  <si>
    <t>Al2S3</t>
  </si>
  <si>
    <t>6 H2O</t>
  </si>
  <si>
    <t>3 HBr</t>
  </si>
  <si>
    <t>AlBr3</t>
  </si>
  <si>
    <t>1πρωτικό οξύ</t>
  </si>
  <si>
    <t>Πόσα γραμμάρια βάσης χρειάζεται να εξουδετερωθούν από περίσσεια οξέος, για να παραχθούν ... Γραμμάρια νερού;</t>
  </si>
  <si>
    <t>Πόσα γραμμάρια βάσης χρειάζεται να εξουδετερωθούν από περίσσεια οξέος, για να παραχθούν ... Γραμμάρια άλατος;</t>
  </si>
  <si>
    <t>Πόσα γραμμάρια βάσης απαιτούνται για να εξουδετερωθούν πλήρως ... Γραμμάρια οξέος;</t>
  </si>
  <si>
    <t>Πόσα λίτρα οξέος απαιτούνται για να εξουδετερώσουν ... Γραμμάρια βάσης;</t>
  </si>
  <si>
    <t>Πόσα λίτρα οξέος απαιτούνται για να παραχθούν ... Γραμμάρια νερού;</t>
  </si>
  <si>
    <t>Πόσα λίτρα οξέος απαιτούνται για να παραχθούν ... Γραμμάρια άλατος;</t>
  </si>
  <si>
    <t>Πόσα γραμμάρια άλατος παράγονται αν εξουδετερωθούν πλήρως ... Γραμμάρια οξέος;</t>
  </si>
  <si>
    <t>Πόσα γραμμάρια νερού παράγονται αν εξουδετερωθούν πλήρως ... Γραμμάρια οξέος;</t>
  </si>
  <si>
    <t>Πόσα γραμμάρια άλατος παράγονται αν εξουδετερωθούν πλήρως ... Γραμμάρια βάσης</t>
  </si>
  <si>
    <t>Πόσα γραμμάρια νερού παράγονται αν εξουδετερωθούν πλήρως ... Γραμμάρια βάσης</t>
  </si>
  <si>
    <t>10 παραλλαγές με αέρια οξέα: (HF, HCl, HBr, HI, H2S)</t>
  </si>
  <si>
    <t>H2SO4</t>
  </si>
  <si>
    <t>H2CO3</t>
  </si>
  <si>
    <t>KOH</t>
  </si>
  <si>
    <t>Δ.Ρόρρης</t>
  </si>
  <si>
    <t xml:space="preserve">Πληκτρολογούμε τιμές μόνο μέσα στα </t>
  </si>
  <si>
    <t>ΚΙΤΡΙΝΑ κελιά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</si>
</sst>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5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vertAlign val="subscript"/>
      <sz val="10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33" borderId="16" xfId="0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6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7" xfId="0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18" xfId="0" applyFill="1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17" xfId="0" applyFont="1" applyBorder="1" applyAlignment="1">
      <alignment horizontal="left"/>
    </xf>
    <xf numFmtId="0" fontId="0" fillId="33" borderId="0" xfId="0" applyFill="1" applyAlignment="1">
      <alignment horizontal="right"/>
    </xf>
    <xf numFmtId="0" fontId="1" fillId="34" borderId="16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16" xfId="55" applyFill="1" applyBorder="1">
      <alignment/>
      <protection/>
    </xf>
    <xf numFmtId="0" fontId="0" fillId="0" borderId="0" xfId="55">
      <alignment/>
      <protection/>
    </xf>
    <xf numFmtId="0" fontId="1" fillId="35" borderId="16" xfId="55" applyFont="1" applyFill="1" applyBorder="1" applyAlignment="1">
      <alignment horizontal="center"/>
      <protection/>
    </xf>
    <xf numFmtId="0" fontId="1" fillId="0" borderId="16" xfId="55" applyFont="1" applyBorder="1" applyAlignment="1">
      <alignment horizontal="right"/>
      <protection/>
    </xf>
    <xf numFmtId="0" fontId="0" fillId="0" borderId="16" xfId="55" applyBorder="1">
      <alignment/>
      <protection/>
    </xf>
    <xf numFmtId="0" fontId="1" fillId="0" borderId="0" xfId="0" applyFont="1" applyAlignment="1">
      <alignment/>
    </xf>
    <xf numFmtId="0" fontId="0" fillId="33" borderId="16" xfId="55" applyFont="1" applyFill="1" applyBorder="1">
      <alignment/>
      <protection/>
    </xf>
    <xf numFmtId="0" fontId="0" fillId="0" borderId="19" xfId="55" applyFont="1" applyBorder="1">
      <alignment/>
      <protection/>
    </xf>
    <xf numFmtId="0" fontId="0" fillId="0" borderId="19" xfId="55" applyBorder="1">
      <alignment/>
      <protection/>
    </xf>
    <xf numFmtId="0" fontId="0" fillId="33" borderId="20" xfId="55" applyFont="1" applyFill="1" applyBorder="1">
      <alignment/>
      <protection/>
    </xf>
    <xf numFmtId="0" fontId="0" fillId="33" borderId="21" xfId="55" applyFill="1" applyBorder="1">
      <alignment/>
      <protection/>
    </xf>
    <xf numFmtId="0" fontId="0" fillId="33" borderId="22" xfId="55" applyFont="1" applyFill="1" applyBorder="1">
      <alignment/>
      <protection/>
    </xf>
    <xf numFmtId="0" fontId="0" fillId="0" borderId="23" xfId="55" applyFont="1" applyBorder="1">
      <alignment/>
      <protection/>
    </xf>
    <xf numFmtId="0" fontId="0" fillId="0" borderId="24" xfId="55" applyBorder="1">
      <alignment/>
      <protection/>
    </xf>
    <xf numFmtId="0" fontId="0" fillId="0" borderId="25" xfId="55" applyFont="1" applyBorder="1">
      <alignment/>
      <protection/>
    </xf>
    <xf numFmtId="0" fontId="1" fillId="0" borderId="0" xfId="55" applyFont="1" applyAlignment="1">
      <alignment horizontal="right"/>
      <protection/>
    </xf>
    <xf numFmtId="0" fontId="9" fillId="0" borderId="0" xfId="55" applyFont="1" applyAlignment="1">
      <alignment horizontal="right"/>
      <protection/>
    </xf>
    <xf numFmtId="0" fontId="0" fillId="0" borderId="0" xfId="55" applyFont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55" applyFont="1" applyFill="1">
      <alignment/>
      <protection/>
    </xf>
    <xf numFmtId="0" fontId="5" fillId="0" borderId="0" xfId="0" applyFont="1" applyBorder="1" applyAlignment="1">
      <alignment horizontal="center" textRotation="255"/>
    </xf>
    <xf numFmtId="0" fontId="6" fillId="37" borderId="26" xfId="0" applyFont="1" applyFill="1" applyBorder="1" applyAlignment="1">
      <alignment horizontal="center"/>
    </xf>
    <xf numFmtId="0" fontId="6" fillId="37" borderId="27" xfId="0" applyFont="1" applyFill="1" applyBorder="1" applyAlignment="1">
      <alignment horizontal="center"/>
    </xf>
    <xf numFmtId="0" fontId="7" fillId="0" borderId="0" xfId="0" applyFont="1" applyAlignment="1">
      <alignment horizontal="center" textRotation="255"/>
    </xf>
    <xf numFmtId="0" fontId="0" fillId="0" borderId="11" xfId="0" applyFont="1" applyBorder="1" applyAlignment="1">
      <alignment horizontal="center" textRotation="255" wrapText="1" shrinkToFit="1"/>
    </xf>
    <xf numFmtId="0" fontId="0" fillId="0" borderId="13" xfId="0" applyFont="1" applyBorder="1" applyAlignment="1">
      <alignment horizontal="center" textRotation="255" wrapText="1" shrinkToFit="1"/>
    </xf>
    <xf numFmtId="0" fontId="0" fillId="0" borderId="15" xfId="0" applyFont="1" applyBorder="1" applyAlignment="1">
      <alignment horizontal="center" textRotation="255" wrapText="1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4.1 Στοιχειομετρία + Π.Π.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45</xdr:row>
      <xdr:rowOff>28575</xdr:rowOff>
    </xdr:to>
    <xdr:pic>
      <xdr:nvPicPr>
        <xdr:cNvPr id="1" name="Picture 1" descr="POS-0008-giant-poster-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13</xdr:col>
      <xdr:colOff>581025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0" y="400050"/>
          <a:ext cx="3019425" cy="971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Συμπέρασμα: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 εξαίρεση όπου έχω απλοποίηση στους δείκτες του Άλατος, ο συντελεστής του Η2Ο προκύπτει από το γινόμενο συντελεστών Οξέος επί Βάσης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Q19" sqref="Q19"/>
    </sheetView>
  </sheetViews>
  <sheetFormatPr defaultColWidth="9.140625" defaultRowHeight="12.75"/>
  <cols>
    <col min="1" max="16384" width="9.140625" style="41" customWidth="1"/>
  </cols>
  <sheetData/>
  <sheetProtection password="CC3D" sheet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25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9.140625" style="41" customWidth="1"/>
    <col min="2" max="2" width="10.421875" style="41" bestFit="1" customWidth="1"/>
    <col min="3" max="4" width="9.140625" style="41" customWidth="1"/>
    <col min="5" max="5" width="10.421875" style="41" bestFit="1" customWidth="1"/>
    <col min="6" max="16384" width="9.140625" style="41" customWidth="1"/>
  </cols>
  <sheetData>
    <row r="1" spans="1:9" ht="15.75">
      <c r="A1" s="40" t="s">
        <v>18</v>
      </c>
      <c r="B1" s="40">
        <f>23*2+32</f>
        <v>78</v>
      </c>
      <c r="D1" s="44" t="s">
        <v>25</v>
      </c>
      <c r="E1" s="44">
        <f>6.023*10^23</f>
        <v>6.022999999999999E+23</v>
      </c>
      <c r="G1" s="44" t="s">
        <v>19</v>
      </c>
      <c r="H1" s="44">
        <v>22.4</v>
      </c>
      <c r="I1" s="44" t="s">
        <v>20</v>
      </c>
    </row>
    <row r="3" ht="12.75">
      <c r="K3" s="56" t="s">
        <v>58</v>
      </c>
    </row>
    <row r="4" spans="1:11" ht="12.75">
      <c r="A4" s="42" t="s">
        <v>21</v>
      </c>
      <c r="B4" s="42" t="s">
        <v>22</v>
      </c>
      <c r="C4" s="42" t="s">
        <v>23</v>
      </c>
      <c r="D4" s="42" t="s">
        <v>24</v>
      </c>
      <c r="F4" s="46" t="s">
        <v>51</v>
      </c>
      <c r="G4" s="40">
        <v>4.4</v>
      </c>
      <c r="H4" s="46" t="s">
        <v>52</v>
      </c>
      <c r="J4" s="41" t="s">
        <v>57</v>
      </c>
      <c r="K4" s="41">
        <f>14+3*1</f>
        <v>17</v>
      </c>
    </row>
    <row r="5" spans="1:11" ht="13.5" thickBot="1">
      <c r="A5" s="43">
        <v>1</v>
      </c>
      <c r="B5" s="44">
        <f aca="true" t="shared" si="0" ref="B5:B19">A5*$E$1</f>
        <v>6.022999999999999E+23</v>
      </c>
      <c r="C5" s="44">
        <f aca="true" t="shared" si="1" ref="C5:C19">A5*$H$1</f>
        <v>22.4</v>
      </c>
      <c r="D5" s="44">
        <f aca="true" t="shared" si="2" ref="D5:D19">A5*$B$1</f>
        <v>78</v>
      </c>
      <c r="F5" s="47" t="s">
        <v>53</v>
      </c>
      <c r="G5" s="48">
        <f>G4/B1</f>
        <v>0.05641025641025642</v>
      </c>
      <c r="J5" s="57" t="s">
        <v>61</v>
      </c>
      <c r="K5" s="41">
        <f>1+19</f>
        <v>20</v>
      </c>
    </row>
    <row r="6" spans="1:11" ht="12.75">
      <c r="A6" s="43">
        <v>2</v>
      </c>
      <c r="B6" s="44">
        <f t="shared" si="0"/>
        <v>1.2045999999999998E+24</v>
      </c>
      <c r="C6" s="44">
        <f t="shared" si="1"/>
        <v>44.8</v>
      </c>
      <c r="D6" s="44">
        <f t="shared" si="2"/>
        <v>156</v>
      </c>
      <c r="F6" s="49" t="s">
        <v>55</v>
      </c>
      <c r="G6" s="50">
        <v>4.48</v>
      </c>
      <c r="H6" s="51" t="s">
        <v>20</v>
      </c>
      <c r="J6" s="41" t="s">
        <v>60</v>
      </c>
      <c r="K6" s="41">
        <f>12+16</f>
        <v>28</v>
      </c>
    </row>
    <row r="7" spans="1:11" ht="13.5" thickBot="1">
      <c r="A7" s="43">
        <v>3</v>
      </c>
      <c r="B7" s="44">
        <f t="shared" si="0"/>
        <v>1.8068999999999999E+24</v>
      </c>
      <c r="C7" s="44">
        <f t="shared" si="1"/>
        <v>67.19999999999999</v>
      </c>
      <c r="D7" s="44">
        <f t="shared" si="2"/>
        <v>234</v>
      </c>
      <c r="F7" s="52" t="s">
        <v>54</v>
      </c>
      <c r="G7" s="53">
        <f>G5/G6</f>
        <v>0.012591575091575092</v>
      </c>
      <c r="H7" s="54" t="s">
        <v>56</v>
      </c>
      <c r="J7" s="57" t="s">
        <v>65</v>
      </c>
      <c r="K7" s="41">
        <f>1*2+32</f>
        <v>34</v>
      </c>
    </row>
    <row r="8" spans="1:11" ht="12.75">
      <c r="A8" s="43">
        <v>4</v>
      </c>
      <c r="B8" s="44">
        <f t="shared" si="0"/>
        <v>2.4091999999999996E+24</v>
      </c>
      <c r="C8" s="44">
        <f t="shared" si="1"/>
        <v>89.6</v>
      </c>
      <c r="D8" s="44">
        <f t="shared" si="2"/>
        <v>312</v>
      </c>
      <c r="J8" s="57" t="s">
        <v>62</v>
      </c>
      <c r="K8" s="41">
        <f>1+35.5</f>
        <v>36.5</v>
      </c>
    </row>
    <row r="9" spans="1:11" ht="12.75">
      <c r="A9" s="43">
        <v>5</v>
      </c>
      <c r="B9" s="44">
        <f t="shared" si="0"/>
        <v>3.0114999999999994E+24</v>
      </c>
      <c r="C9" s="44">
        <f t="shared" si="1"/>
        <v>112</v>
      </c>
      <c r="D9" s="44">
        <f t="shared" si="2"/>
        <v>390</v>
      </c>
      <c r="J9" s="41" t="s">
        <v>59</v>
      </c>
      <c r="K9" s="41">
        <f>12+16*2</f>
        <v>44</v>
      </c>
    </row>
    <row r="10" spans="1:11" ht="12.75">
      <c r="A10" s="43">
        <v>6</v>
      </c>
      <c r="B10" s="44">
        <f t="shared" si="0"/>
        <v>3.6137999999999997E+24</v>
      </c>
      <c r="C10" s="44">
        <f t="shared" si="1"/>
        <v>134.39999999999998</v>
      </c>
      <c r="D10" s="44">
        <f t="shared" si="2"/>
        <v>468</v>
      </c>
      <c r="J10" s="57" t="s">
        <v>63</v>
      </c>
      <c r="K10" s="41">
        <f>1+80</f>
        <v>81</v>
      </c>
    </row>
    <row r="11" spans="1:11" ht="12.75">
      <c r="A11" s="43">
        <v>7</v>
      </c>
      <c r="B11" s="44">
        <f t="shared" si="0"/>
        <v>4.2160999999999995E+24</v>
      </c>
      <c r="C11" s="44">
        <f t="shared" si="1"/>
        <v>156.79999999999998</v>
      </c>
      <c r="D11" s="44">
        <f t="shared" si="2"/>
        <v>546</v>
      </c>
      <c r="J11" s="57" t="s">
        <v>64</v>
      </c>
      <c r="K11" s="41">
        <f>1+127</f>
        <v>128</v>
      </c>
    </row>
    <row r="12" spans="1:4" ht="12.75">
      <c r="A12" s="43">
        <v>8</v>
      </c>
      <c r="B12" s="44">
        <f t="shared" si="0"/>
        <v>4.8183999999999993E+24</v>
      </c>
      <c r="C12" s="44">
        <f t="shared" si="1"/>
        <v>179.2</v>
      </c>
      <c r="D12" s="44">
        <f t="shared" si="2"/>
        <v>624</v>
      </c>
    </row>
    <row r="13" spans="1:4" ht="12.75">
      <c r="A13" s="43">
        <v>9</v>
      </c>
      <c r="B13" s="44">
        <f t="shared" si="0"/>
        <v>5.4207E+24</v>
      </c>
      <c r="C13" s="44">
        <f t="shared" si="1"/>
        <v>201.6</v>
      </c>
      <c r="D13" s="44">
        <f t="shared" si="2"/>
        <v>702</v>
      </c>
    </row>
    <row r="14" spans="1:4" ht="12.75">
      <c r="A14" s="43">
        <v>10</v>
      </c>
      <c r="B14" s="44">
        <f t="shared" si="0"/>
        <v>6.022999999999999E+24</v>
      </c>
      <c r="C14" s="44">
        <f t="shared" si="1"/>
        <v>224</v>
      </c>
      <c r="D14" s="44">
        <f t="shared" si="2"/>
        <v>780</v>
      </c>
    </row>
    <row r="15" spans="1:4" ht="12.75">
      <c r="A15" s="43">
        <v>11</v>
      </c>
      <c r="B15" s="44">
        <f t="shared" si="0"/>
        <v>6.625299999999999E+24</v>
      </c>
      <c r="C15" s="44">
        <f t="shared" si="1"/>
        <v>246.39999999999998</v>
      </c>
      <c r="D15" s="44">
        <f t="shared" si="2"/>
        <v>858</v>
      </c>
    </row>
    <row r="16" spans="1:4" ht="12.75">
      <c r="A16" s="43">
        <v>12</v>
      </c>
      <c r="B16" s="44">
        <f t="shared" si="0"/>
        <v>7.227599999999999E+24</v>
      </c>
      <c r="C16" s="44">
        <f t="shared" si="1"/>
        <v>268.79999999999995</v>
      </c>
      <c r="D16" s="44">
        <f t="shared" si="2"/>
        <v>936</v>
      </c>
    </row>
    <row r="17" spans="1:4" ht="12.75">
      <c r="A17" s="43">
        <v>13</v>
      </c>
      <c r="B17" s="44">
        <f t="shared" si="0"/>
        <v>7.829899999999999E+24</v>
      </c>
      <c r="C17" s="44">
        <f t="shared" si="1"/>
        <v>291.2</v>
      </c>
      <c r="D17" s="44">
        <f t="shared" si="2"/>
        <v>1014</v>
      </c>
    </row>
    <row r="18" spans="1:4" ht="12.75">
      <c r="A18" s="43">
        <v>14</v>
      </c>
      <c r="B18" s="44">
        <f t="shared" si="0"/>
        <v>8.432199999999999E+24</v>
      </c>
      <c r="C18" s="44">
        <f t="shared" si="1"/>
        <v>313.59999999999997</v>
      </c>
      <c r="D18" s="44">
        <f t="shared" si="2"/>
        <v>1092</v>
      </c>
    </row>
    <row r="19" spans="1:4" ht="12.75">
      <c r="A19" s="43">
        <v>15</v>
      </c>
      <c r="B19" s="44">
        <f t="shared" si="0"/>
        <v>9.034499999999998E+24</v>
      </c>
      <c r="C19" s="44">
        <f t="shared" si="1"/>
        <v>336</v>
      </c>
      <c r="D19" s="44">
        <f t="shared" si="2"/>
        <v>1170</v>
      </c>
    </row>
    <row r="22" ht="12.75">
      <c r="A22" s="13" t="s">
        <v>116</v>
      </c>
    </row>
    <row r="23" spans="1:2" ht="12.75">
      <c r="A23" s="29" t="s">
        <v>117</v>
      </c>
      <c r="B23" s="29"/>
    </row>
    <row r="24" ht="12.75">
      <c r="A24"/>
    </row>
    <row r="25" ht="12.75">
      <c r="A25" t="s">
        <v>115</v>
      </c>
    </row>
  </sheetData>
  <sheetProtection password="B6D8" sheet="1" objects="1" scenarios="1"/>
  <protectedRanges>
    <protectedRange sqref="B1 G4 G6" name="Range1"/>
  </protectedRange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Q4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0.140625" style="0" customWidth="1"/>
    <col min="5" max="5" width="10.57421875" style="14" bestFit="1" customWidth="1"/>
    <col min="6" max="6" width="10.57421875" style="13" customWidth="1"/>
    <col min="7" max="7" width="9.140625" style="1" customWidth="1"/>
    <col min="8" max="8" width="7.00390625" style="0" bestFit="1" customWidth="1"/>
    <col min="9" max="9" width="9.140625" style="1" customWidth="1"/>
    <col min="10" max="10" width="8.28125" style="0" bestFit="1" customWidth="1"/>
    <col min="11" max="11" width="9.140625" style="1" customWidth="1"/>
    <col min="12" max="12" width="8.28125" style="0" bestFit="1" customWidth="1"/>
  </cols>
  <sheetData>
    <row r="1" spans="1:15" ht="23.25">
      <c r="A1" s="81" t="s">
        <v>0</v>
      </c>
      <c r="B1" s="82"/>
      <c r="E1" s="30"/>
      <c r="F1" s="30"/>
      <c r="G1" s="30"/>
      <c r="H1" s="30"/>
      <c r="I1" s="30"/>
      <c r="J1" s="30"/>
      <c r="K1" s="30"/>
      <c r="L1" s="30"/>
      <c r="N1" s="41"/>
      <c r="O1" s="55" t="s">
        <v>58</v>
      </c>
    </row>
    <row r="2" spans="5:15" s="58" customFormat="1" ht="12.75">
      <c r="E2" s="45"/>
      <c r="F2" s="45"/>
      <c r="G2" s="45"/>
      <c r="H2" s="45"/>
      <c r="I2" s="45"/>
      <c r="J2" s="45"/>
      <c r="K2" s="45"/>
      <c r="L2" s="45"/>
      <c r="N2" s="57" t="s">
        <v>61</v>
      </c>
      <c r="O2" s="57">
        <f>1+19</f>
        <v>20</v>
      </c>
    </row>
    <row r="3" spans="1:15" ht="12.75">
      <c r="A3" s="32" t="s">
        <v>28</v>
      </c>
      <c r="B3" s="38">
        <v>1</v>
      </c>
      <c r="N3" s="57" t="s">
        <v>62</v>
      </c>
      <c r="O3" s="41">
        <f>1+35.5</f>
        <v>36.5</v>
      </c>
    </row>
    <row r="4" spans="1:15" ht="12.75">
      <c r="A4" s="32" t="s">
        <v>29</v>
      </c>
      <c r="B4" s="38">
        <v>5</v>
      </c>
      <c r="N4" s="57" t="s">
        <v>63</v>
      </c>
      <c r="O4" s="41">
        <f>1+80</f>
        <v>81</v>
      </c>
    </row>
    <row r="5" spans="1:15" ht="12.75">
      <c r="A5" s="32" t="s">
        <v>30</v>
      </c>
      <c r="B5" s="38">
        <v>1</v>
      </c>
      <c r="N5" s="57" t="s">
        <v>64</v>
      </c>
      <c r="O5" s="41">
        <f>1+127</f>
        <v>128</v>
      </c>
    </row>
    <row r="6" spans="1:15" ht="12.75">
      <c r="A6" s="32" t="s">
        <v>31</v>
      </c>
      <c r="B6" s="38">
        <v>3</v>
      </c>
      <c r="N6" s="57" t="s">
        <v>65</v>
      </c>
      <c r="O6" s="41">
        <f>1*2+32</f>
        <v>34</v>
      </c>
    </row>
    <row r="7" spans="14:15" ht="12.75">
      <c r="N7" s="79" t="s">
        <v>113</v>
      </c>
      <c r="O7">
        <f>2+12+3*16</f>
        <v>62</v>
      </c>
    </row>
    <row r="8" spans="1:15" ht="12.75">
      <c r="A8" s="32" t="s">
        <v>32</v>
      </c>
      <c r="B8" s="38">
        <v>8</v>
      </c>
      <c r="N8" s="79" t="s">
        <v>112</v>
      </c>
      <c r="O8">
        <f>2+32+4*16</f>
        <v>98</v>
      </c>
    </row>
    <row r="9" spans="1:15" ht="12.75">
      <c r="A9" s="32" t="s">
        <v>33</v>
      </c>
      <c r="B9" s="38">
        <v>20</v>
      </c>
      <c r="N9" s="79" t="s">
        <v>82</v>
      </c>
      <c r="O9">
        <f>3*1+31+4*16</f>
        <v>98</v>
      </c>
    </row>
    <row r="10" spans="1:2" ht="12.75">
      <c r="A10" s="32" t="s">
        <v>34</v>
      </c>
      <c r="B10" s="38">
        <v>10</v>
      </c>
    </row>
    <row r="11" spans="1:15" ht="12.75">
      <c r="A11" s="32" t="s">
        <v>35</v>
      </c>
      <c r="B11" s="38">
        <v>15</v>
      </c>
      <c r="E11" s="45"/>
      <c r="F11" s="45"/>
      <c r="G11" s="45"/>
      <c r="H11" s="45"/>
      <c r="I11" s="45"/>
      <c r="J11" s="45"/>
      <c r="K11" s="45"/>
      <c r="L11" s="45"/>
      <c r="N11" s="41" t="s">
        <v>57</v>
      </c>
      <c r="O11">
        <v>17</v>
      </c>
    </row>
    <row r="12" spans="14:15" ht="12.75">
      <c r="N12" s="57" t="s">
        <v>67</v>
      </c>
      <c r="O12" s="41">
        <f>23+16+1</f>
        <v>40</v>
      </c>
    </row>
    <row r="13" spans="1:15" ht="12.75" customHeight="1">
      <c r="A13" s="2" t="s">
        <v>40</v>
      </c>
      <c r="B13" s="10">
        <v>24</v>
      </c>
      <c r="C13" s="80" t="s">
        <v>26</v>
      </c>
      <c r="E13" s="19" t="s">
        <v>47</v>
      </c>
      <c r="F13" s="20"/>
      <c r="G13" s="21"/>
      <c r="H13" s="22"/>
      <c r="I13" s="21"/>
      <c r="J13" s="22"/>
      <c r="K13" s="21"/>
      <c r="L13" s="3"/>
      <c r="M13" s="83" t="s">
        <v>27</v>
      </c>
      <c r="N13" s="57" t="s">
        <v>114</v>
      </c>
      <c r="O13" s="41">
        <f>39+16+1</f>
        <v>56</v>
      </c>
    </row>
    <row r="14" spans="1:15" ht="12.75">
      <c r="A14" s="4" t="s">
        <v>1</v>
      </c>
      <c r="B14" s="5">
        <f>B13/B8</f>
        <v>3</v>
      </c>
      <c r="C14" s="80"/>
      <c r="E14" s="23">
        <f>B3</f>
        <v>1</v>
      </c>
      <c r="F14" s="15" t="s">
        <v>6</v>
      </c>
      <c r="G14" s="33">
        <f>B4</f>
        <v>5</v>
      </c>
      <c r="H14" s="16" t="s">
        <v>9</v>
      </c>
      <c r="I14" s="33">
        <f>B5</f>
        <v>1</v>
      </c>
      <c r="J14" s="16" t="s">
        <v>13</v>
      </c>
      <c r="K14" s="33">
        <f>B6</f>
        <v>3</v>
      </c>
      <c r="L14" s="6" t="s">
        <v>15</v>
      </c>
      <c r="M14" s="83"/>
      <c r="N14" s="79" t="s">
        <v>74</v>
      </c>
      <c r="O14">
        <f>40+2*17</f>
        <v>74</v>
      </c>
    </row>
    <row r="15" spans="1:15" ht="12.75">
      <c r="A15" s="4"/>
      <c r="B15" s="6"/>
      <c r="C15" s="80"/>
      <c r="E15" s="9">
        <v>2</v>
      </c>
      <c r="F15" s="12" t="s">
        <v>6</v>
      </c>
      <c r="G15" s="17">
        <f>E15*G14/E14</f>
        <v>10</v>
      </c>
      <c r="H15" s="16" t="s">
        <v>9</v>
      </c>
      <c r="I15" s="17">
        <f>I14*E15/E14</f>
        <v>2</v>
      </c>
      <c r="J15" s="16" t="s">
        <v>13</v>
      </c>
      <c r="K15" s="17">
        <f>K14*E15/E14</f>
        <v>6</v>
      </c>
      <c r="L15" s="6" t="s">
        <v>15</v>
      </c>
      <c r="M15" s="83"/>
      <c r="N15" s="79" t="s">
        <v>86</v>
      </c>
      <c r="O15">
        <f>27+3*17</f>
        <v>78</v>
      </c>
    </row>
    <row r="16" spans="1:13" ht="12.75">
      <c r="A16" s="4" t="s">
        <v>41</v>
      </c>
      <c r="B16" s="10"/>
      <c r="C16" s="80"/>
      <c r="E16" s="24">
        <f>E15*B8</f>
        <v>16</v>
      </c>
      <c r="F16" s="18" t="s">
        <v>7</v>
      </c>
      <c r="G16" s="17">
        <f>G15*B9</f>
        <v>200</v>
      </c>
      <c r="H16" s="16" t="s">
        <v>10</v>
      </c>
      <c r="I16" s="17">
        <f>I15*B10</f>
        <v>20</v>
      </c>
      <c r="J16" s="16" t="s">
        <v>14</v>
      </c>
      <c r="K16" s="17">
        <f>K15*B11</f>
        <v>90</v>
      </c>
      <c r="L16" s="6" t="s">
        <v>16</v>
      </c>
      <c r="M16" s="83"/>
    </row>
    <row r="17" spans="1:15" ht="12.75">
      <c r="A17" s="4" t="s">
        <v>2</v>
      </c>
      <c r="B17" s="5">
        <f>B16/B9</f>
        <v>0</v>
      </c>
      <c r="C17" s="80"/>
      <c r="E17" s="34">
        <f>E15*22.4</f>
        <v>44.8</v>
      </c>
      <c r="F17" s="25" t="s">
        <v>8</v>
      </c>
      <c r="G17" s="26">
        <f>G15*22.4</f>
        <v>224</v>
      </c>
      <c r="H17" s="27" t="s">
        <v>11</v>
      </c>
      <c r="I17" s="26">
        <f>I15*22.4</f>
        <v>44.8</v>
      </c>
      <c r="J17" s="27" t="s">
        <v>12</v>
      </c>
      <c r="K17" s="26">
        <f>K15*22.4</f>
        <v>134.39999999999998</v>
      </c>
      <c r="L17" s="28" t="s">
        <v>17</v>
      </c>
      <c r="M17" s="83"/>
      <c r="N17" s="58" t="s">
        <v>70</v>
      </c>
      <c r="O17">
        <f>2+16</f>
        <v>18</v>
      </c>
    </row>
    <row r="18" spans="1:13" ht="12.75">
      <c r="A18" s="4"/>
      <c r="B18" s="6"/>
      <c r="C18" s="80"/>
      <c r="M18" s="83"/>
    </row>
    <row r="19" spans="1:13" ht="12.75">
      <c r="A19" s="4" t="s">
        <v>42</v>
      </c>
      <c r="B19" s="10"/>
      <c r="C19" s="80"/>
      <c r="E19" s="35"/>
      <c r="F19" s="20"/>
      <c r="G19" s="36" t="s">
        <v>48</v>
      </c>
      <c r="H19" s="22"/>
      <c r="I19" s="21"/>
      <c r="J19" s="22"/>
      <c r="K19" s="21"/>
      <c r="L19" s="3"/>
      <c r="M19" s="83"/>
    </row>
    <row r="20" spans="1:13" ht="12.75">
      <c r="A20" s="4" t="s">
        <v>3</v>
      </c>
      <c r="B20" s="5">
        <f>B19/B10</f>
        <v>0</v>
      </c>
      <c r="C20" s="80"/>
      <c r="E20" s="23">
        <f>B3</f>
        <v>1</v>
      </c>
      <c r="F20" s="15" t="s">
        <v>6</v>
      </c>
      <c r="G20" s="33">
        <f>B4</f>
        <v>5</v>
      </c>
      <c r="H20" s="16" t="s">
        <v>9</v>
      </c>
      <c r="I20" s="33">
        <f>B5</f>
        <v>1</v>
      </c>
      <c r="J20" s="16" t="s">
        <v>13</v>
      </c>
      <c r="K20" s="33">
        <f>B6</f>
        <v>3</v>
      </c>
      <c r="L20" s="6" t="s">
        <v>15</v>
      </c>
      <c r="M20" s="83"/>
    </row>
    <row r="21" spans="1:13" ht="12.75">
      <c r="A21" s="4"/>
      <c r="B21" s="6"/>
      <c r="C21" s="80"/>
      <c r="E21" s="24">
        <f>E20*G21/G20</f>
        <v>0.8</v>
      </c>
      <c r="F21" s="12" t="s">
        <v>6</v>
      </c>
      <c r="G21" s="11">
        <v>4</v>
      </c>
      <c r="H21" s="16" t="s">
        <v>9</v>
      </c>
      <c r="I21" s="17">
        <f>G21*I20/G20</f>
        <v>0.8</v>
      </c>
      <c r="J21" s="16" t="s">
        <v>13</v>
      </c>
      <c r="K21" s="17">
        <f>K20*G21/G20</f>
        <v>2.4</v>
      </c>
      <c r="L21" s="6" t="s">
        <v>15</v>
      </c>
      <c r="M21" s="83"/>
    </row>
    <row r="22" spans="1:13" ht="12.75">
      <c r="A22" s="4" t="s">
        <v>43</v>
      </c>
      <c r="B22" s="10"/>
      <c r="C22" s="80"/>
      <c r="E22" s="24">
        <f>E21*B8</f>
        <v>6.4</v>
      </c>
      <c r="F22" s="18" t="s">
        <v>7</v>
      </c>
      <c r="G22" s="17">
        <f>G21*B9</f>
        <v>80</v>
      </c>
      <c r="H22" s="16" t="s">
        <v>10</v>
      </c>
      <c r="I22" s="17">
        <f>I21*B10</f>
        <v>8</v>
      </c>
      <c r="J22" s="16" t="s">
        <v>14</v>
      </c>
      <c r="K22" s="17">
        <f>K21*B11</f>
        <v>36</v>
      </c>
      <c r="L22" s="6" t="s">
        <v>16</v>
      </c>
      <c r="M22" s="83"/>
    </row>
    <row r="23" spans="1:13" ht="12.75">
      <c r="A23" s="7" t="s">
        <v>4</v>
      </c>
      <c r="B23" s="8">
        <f>B22/B11</f>
        <v>0</v>
      </c>
      <c r="C23" s="80"/>
      <c r="E23" s="34">
        <f>E21*22.4</f>
        <v>17.919999999999998</v>
      </c>
      <c r="F23" s="25" t="s">
        <v>8</v>
      </c>
      <c r="G23" s="26">
        <f>G21*22.4</f>
        <v>89.6</v>
      </c>
      <c r="H23" s="27" t="s">
        <v>11</v>
      </c>
      <c r="I23" s="26">
        <f>I21*22.4</f>
        <v>17.919999999999998</v>
      </c>
      <c r="J23" s="27" t="s">
        <v>12</v>
      </c>
      <c r="K23" s="26">
        <f>K21*22.4</f>
        <v>53.76</v>
      </c>
      <c r="L23" s="28" t="s">
        <v>17</v>
      </c>
      <c r="M23" s="83"/>
    </row>
    <row r="24" spans="3:13" ht="12.75">
      <c r="C24" s="80"/>
      <c r="M24" s="83"/>
    </row>
    <row r="25" spans="1:13" ht="12.75">
      <c r="A25" s="2" t="s">
        <v>37</v>
      </c>
      <c r="B25" s="10"/>
      <c r="C25" s="80"/>
      <c r="E25" s="35"/>
      <c r="F25" s="20"/>
      <c r="G25" s="21"/>
      <c r="H25" s="22"/>
      <c r="I25" s="36" t="s">
        <v>49</v>
      </c>
      <c r="J25" s="22"/>
      <c r="K25" s="21"/>
      <c r="L25" s="3"/>
      <c r="M25" s="83"/>
    </row>
    <row r="26" spans="1:13" ht="12.75">
      <c r="A26" s="4" t="s">
        <v>1</v>
      </c>
      <c r="B26" s="5">
        <f>B25/22.4</f>
        <v>0</v>
      </c>
      <c r="C26" s="80"/>
      <c r="E26" s="23">
        <f>B3</f>
        <v>1</v>
      </c>
      <c r="F26" s="15" t="s">
        <v>6</v>
      </c>
      <c r="G26" s="33">
        <f>B4</f>
        <v>5</v>
      </c>
      <c r="H26" s="16" t="s">
        <v>9</v>
      </c>
      <c r="I26" s="33">
        <f>B5</f>
        <v>1</v>
      </c>
      <c r="J26" s="16" t="s">
        <v>13</v>
      </c>
      <c r="K26" s="33">
        <f>B6</f>
        <v>3</v>
      </c>
      <c r="L26" s="6" t="s">
        <v>15</v>
      </c>
      <c r="M26" s="83"/>
    </row>
    <row r="27" spans="1:13" ht="12.75">
      <c r="A27" s="4"/>
      <c r="B27" s="6"/>
      <c r="C27" s="80"/>
      <c r="E27" s="24">
        <f>I27*E26/I26</f>
        <v>2</v>
      </c>
      <c r="F27" s="12" t="s">
        <v>6</v>
      </c>
      <c r="G27" s="17">
        <f>I27*G26/I26</f>
        <v>10</v>
      </c>
      <c r="H27" s="16" t="s">
        <v>9</v>
      </c>
      <c r="I27" s="11">
        <v>2</v>
      </c>
      <c r="J27" s="16" t="s">
        <v>13</v>
      </c>
      <c r="K27" s="17">
        <f>K26*I27/I26</f>
        <v>6</v>
      </c>
      <c r="L27" s="6" t="s">
        <v>15</v>
      </c>
      <c r="M27" s="83"/>
    </row>
    <row r="28" spans="1:13" ht="12.75">
      <c r="A28" s="4" t="s">
        <v>36</v>
      </c>
      <c r="B28" s="10"/>
      <c r="C28" s="80"/>
      <c r="E28" s="24">
        <f>E27*B8</f>
        <v>16</v>
      </c>
      <c r="F28" s="18" t="s">
        <v>7</v>
      </c>
      <c r="G28" s="17">
        <f>G27*B9</f>
        <v>200</v>
      </c>
      <c r="H28" s="16" t="s">
        <v>10</v>
      </c>
      <c r="I28" s="17">
        <f>I27*B10</f>
        <v>20</v>
      </c>
      <c r="J28" s="16" t="s">
        <v>14</v>
      </c>
      <c r="K28" s="17">
        <f>K27*B11</f>
        <v>90</v>
      </c>
      <c r="L28" s="6" t="s">
        <v>16</v>
      </c>
      <c r="M28" s="83"/>
    </row>
    <row r="29" spans="1:13" ht="12.75">
      <c r="A29" s="4" t="s">
        <v>2</v>
      </c>
      <c r="B29" s="5">
        <f>B28/22.4</f>
        <v>0</v>
      </c>
      <c r="C29" s="80"/>
      <c r="E29" s="34">
        <f>E27*22.4</f>
        <v>44.8</v>
      </c>
      <c r="F29" s="25" t="s">
        <v>8</v>
      </c>
      <c r="G29" s="26">
        <f>G27*22.4</f>
        <v>224</v>
      </c>
      <c r="H29" s="27" t="s">
        <v>11</v>
      </c>
      <c r="I29" s="26">
        <f>I27*22.4</f>
        <v>44.8</v>
      </c>
      <c r="J29" s="27" t="s">
        <v>12</v>
      </c>
      <c r="K29" s="26">
        <f>K27*22.4</f>
        <v>134.39999999999998</v>
      </c>
      <c r="L29" s="28" t="s">
        <v>17</v>
      </c>
      <c r="M29" s="83"/>
    </row>
    <row r="30" spans="1:13" ht="12.75">
      <c r="A30" s="4"/>
      <c r="B30" s="6"/>
      <c r="C30" s="80"/>
      <c r="M30" s="83"/>
    </row>
    <row r="31" spans="1:13" ht="12.75">
      <c r="A31" s="4" t="s">
        <v>38</v>
      </c>
      <c r="B31" s="10"/>
      <c r="C31" s="80"/>
      <c r="E31" s="35"/>
      <c r="F31" s="20"/>
      <c r="G31" s="21"/>
      <c r="H31" s="22"/>
      <c r="I31" s="21"/>
      <c r="J31" s="22"/>
      <c r="K31" s="36" t="s">
        <v>50</v>
      </c>
      <c r="L31" s="3"/>
      <c r="M31" s="83"/>
    </row>
    <row r="32" spans="1:13" ht="12.75">
      <c r="A32" s="4" t="s">
        <v>5</v>
      </c>
      <c r="B32" s="5">
        <f>B31/22.4</f>
        <v>0</v>
      </c>
      <c r="C32" s="80"/>
      <c r="E32" s="23">
        <f>B3</f>
        <v>1</v>
      </c>
      <c r="F32" s="15" t="s">
        <v>6</v>
      </c>
      <c r="G32" s="33">
        <f>B4</f>
        <v>5</v>
      </c>
      <c r="H32" s="16" t="s">
        <v>9</v>
      </c>
      <c r="I32" s="33">
        <f>B5</f>
        <v>1</v>
      </c>
      <c r="J32" s="16" t="s">
        <v>13</v>
      </c>
      <c r="K32" s="33">
        <f>B6</f>
        <v>3</v>
      </c>
      <c r="L32" s="6" t="s">
        <v>15</v>
      </c>
      <c r="M32" s="83"/>
    </row>
    <row r="33" spans="1:13" ht="12.75">
      <c r="A33" s="4"/>
      <c r="B33" s="6"/>
      <c r="C33" s="80"/>
      <c r="E33" s="24">
        <f>E32*K33/K32</f>
        <v>2</v>
      </c>
      <c r="F33" s="12" t="s">
        <v>6</v>
      </c>
      <c r="G33" s="17">
        <f>K33*G32/K32</f>
        <v>10</v>
      </c>
      <c r="H33" s="16" t="s">
        <v>9</v>
      </c>
      <c r="I33" s="17">
        <f>I32*K33/K32</f>
        <v>2</v>
      </c>
      <c r="J33" s="16" t="s">
        <v>13</v>
      </c>
      <c r="K33" s="11">
        <v>6</v>
      </c>
      <c r="L33" s="6" t="s">
        <v>15</v>
      </c>
      <c r="M33" s="83"/>
    </row>
    <row r="34" spans="1:13" ht="12.75">
      <c r="A34" s="4" t="s">
        <v>39</v>
      </c>
      <c r="B34" s="10">
        <v>44.8</v>
      </c>
      <c r="C34" s="80"/>
      <c r="E34" s="24">
        <f>E33*B8</f>
        <v>16</v>
      </c>
      <c r="F34" s="18" t="s">
        <v>7</v>
      </c>
      <c r="G34" s="17">
        <f>G33*B9</f>
        <v>200</v>
      </c>
      <c r="H34" s="16" t="s">
        <v>10</v>
      </c>
      <c r="I34" s="17">
        <f>I33*B10</f>
        <v>20</v>
      </c>
      <c r="J34" s="16" t="s">
        <v>14</v>
      </c>
      <c r="K34" s="17">
        <f>K33*B11</f>
        <v>90</v>
      </c>
      <c r="L34" s="6" t="s">
        <v>16</v>
      </c>
      <c r="M34" s="83"/>
    </row>
    <row r="35" spans="1:13" ht="12.75">
      <c r="A35" s="7" t="s">
        <v>4</v>
      </c>
      <c r="B35" s="8">
        <f>B34/22.4</f>
        <v>2</v>
      </c>
      <c r="C35" s="80"/>
      <c r="E35" s="34">
        <f>E33*22.4</f>
        <v>44.8</v>
      </c>
      <c r="F35" s="25" t="s">
        <v>8</v>
      </c>
      <c r="G35" s="26">
        <f>G33*22.4</f>
        <v>224</v>
      </c>
      <c r="H35" s="27" t="s">
        <v>11</v>
      </c>
      <c r="I35" s="26">
        <f>I33*22.4</f>
        <v>44.8</v>
      </c>
      <c r="J35" s="27" t="s">
        <v>12</v>
      </c>
      <c r="K35" s="26">
        <f>K33*22.4</f>
        <v>134.39999999999998</v>
      </c>
      <c r="L35" s="28" t="s">
        <v>17</v>
      </c>
      <c r="M35" s="83"/>
    </row>
    <row r="39" spans="1:4" ht="12.75">
      <c r="A39" s="39" t="s">
        <v>44</v>
      </c>
      <c r="B39" s="39"/>
      <c r="C39" s="39"/>
      <c r="D39" s="39"/>
    </row>
    <row r="40" spans="1:17" ht="12.75">
      <c r="A40" s="29" t="s">
        <v>46</v>
      </c>
      <c r="B40" s="29"/>
      <c r="C40" s="29"/>
      <c r="D40" s="29"/>
      <c r="E40" s="37"/>
      <c r="F40" s="29"/>
      <c r="G40" s="31"/>
      <c r="H40" s="29"/>
      <c r="I40" s="31"/>
      <c r="J40" s="29"/>
      <c r="K40" s="31"/>
      <c r="L40" s="29"/>
      <c r="M40" s="29"/>
      <c r="N40" s="29"/>
      <c r="O40" s="13"/>
      <c r="P40" s="13"/>
      <c r="Q40" s="13"/>
    </row>
    <row r="41" ht="12.75">
      <c r="A41" t="s">
        <v>45</v>
      </c>
    </row>
    <row r="43" ht="12.75">
      <c r="A43" t="s">
        <v>115</v>
      </c>
    </row>
  </sheetData>
  <sheetProtection password="B6D8" sheet="1" objects="1" scenarios="1"/>
  <protectedRanges>
    <protectedRange sqref="B3:B11 B13 B16 B19 B22 B25 B28 B31 B34 K33 I27 G21 E15" name="Range1"/>
  </protectedRanges>
  <mergeCells count="3">
    <mergeCell ref="C13:C35"/>
    <mergeCell ref="A1:B1"/>
    <mergeCell ref="M13:M35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K1" sqref="K1"/>
    </sheetView>
  </sheetViews>
  <sheetFormatPr defaultColWidth="9.140625" defaultRowHeight="12.75"/>
  <cols>
    <col min="3" max="3" width="9.7109375" style="0" bestFit="1" customWidth="1"/>
  </cols>
  <sheetData>
    <row r="1" spans="1:7" ht="15.75">
      <c r="A1" s="60" t="s">
        <v>88</v>
      </c>
      <c r="B1" s="61" t="s">
        <v>66</v>
      </c>
      <c r="C1" s="60" t="s">
        <v>89</v>
      </c>
      <c r="D1" s="62" t="s">
        <v>68</v>
      </c>
      <c r="E1" s="60" t="s">
        <v>90</v>
      </c>
      <c r="F1" s="61" t="s">
        <v>66</v>
      </c>
      <c r="G1" s="60" t="s">
        <v>91</v>
      </c>
    </row>
    <row r="2" spans="1:7" ht="15.75">
      <c r="A2" s="60"/>
      <c r="B2" s="61"/>
      <c r="C2" s="60"/>
      <c r="D2" s="62"/>
      <c r="E2" s="60"/>
      <c r="F2" s="61"/>
      <c r="G2" s="60"/>
    </row>
    <row r="3" spans="1:10" ht="12.75">
      <c r="A3" s="68" t="s">
        <v>62</v>
      </c>
      <c r="B3" s="69" t="s">
        <v>66</v>
      </c>
      <c r="C3" s="69" t="s">
        <v>67</v>
      </c>
      <c r="D3" s="70" t="s">
        <v>68</v>
      </c>
      <c r="E3" s="69" t="s">
        <v>69</v>
      </c>
      <c r="F3" s="69" t="s">
        <v>66</v>
      </c>
      <c r="G3" s="69" t="s">
        <v>70</v>
      </c>
      <c r="H3" s="84" t="s">
        <v>100</v>
      </c>
      <c r="I3" s="64"/>
      <c r="J3" s="78"/>
    </row>
    <row r="4" spans="1:8" ht="12.75">
      <c r="A4" s="71">
        <v>1</v>
      </c>
      <c r="B4" s="65"/>
      <c r="C4" s="65">
        <v>1</v>
      </c>
      <c r="D4" s="65"/>
      <c r="E4" s="65">
        <v>1</v>
      </c>
      <c r="F4" s="65"/>
      <c r="G4" s="65">
        <v>1</v>
      </c>
      <c r="H4" s="85"/>
    </row>
    <row r="5" spans="1:8" ht="12.75">
      <c r="A5" s="71"/>
      <c r="B5" s="65"/>
      <c r="C5" s="65"/>
      <c r="D5" s="65"/>
      <c r="E5" s="65"/>
      <c r="F5" s="65"/>
      <c r="G5" s="65"/>
      <c r="H5" s="85"/>
    </row>
    <row r="6" spans="1:8" ht="12.75">
      <c r="A6" s="72" t="s">
        <v>73</v>
      </c>
      <c r="B6" s="66" t="s">
        <v>66</v>
      </c>
      <c r="C6" s="66" t="s">
        <v>74</v>
      </c>
      <c r="D6" s="67" t="s">
        <v>68</v>
      </c>
      <c r="E6" s="66" t="s">
        <v>75</v>
      </c>
      <c r="F6" s="66" t="s">
        <v>66</v>
      </c>
      <c r="G6" s="66" t="s">
        <v>76</v>
      </c>
      <c r="H6" s="85"/>
    </row>
    <row r="7" spans="1:8" ht="12.75">
      <c r="A7" s="71">
        <v>2</v>
      </c>
      <c r="B7" s="65"/>
      <c r="C7" s="65">
        <v>1</v>
      </c>
      <c r="D7" s="65"/>
      <c r="E7" s="65">
        <v>1</v>
      </c>
      <c r="F7" s="65"/>
      <c r="G7" s="65">
        <v>2</v>
      </c>
      <c r="H7" s="85"/>
    </row>
    <row r="8" spans="1:8" ht="12.75">
      <c r="A8" s="71"/>
      <c r="B8" s="65"/>
      <c r="C8" s="65"/>
      <c r="D8" s="65"/>
      <c r="E8" s="65"/>
      <c r="F8" s="65"/>
      <c r="G8" s="65"/>
      <c r="H8" s="85"/>
    </row>
    <row r="9" spans="1:8" ht="12.75">
      <c r="A9" s="72" t="s">
        <v>98</v>
      </c>
      <c r="B9" s="66" t="s">
        <v>66</v>
      </c>
      <c r="C9" s="66" t="s">
        <v>86</v>
      </c>
      <c r="D9" s="67" t="s">
        <v>68</v>
      </c>
      <c r="E9" s="66" t="s">
        <v>99</v>
      </c>
      <c r="F9" s="66" t="s">
        <v>66</v>
      </c>
      <c r="G9" s="66" t="s">
        <v>85</v>
      </c>
      <c r="H9" s="85"/>
    </row>
    <row r="10" spans="1:10" ht="12.75">
      <c r="A10" s="73">
        <v>3</v>
      </c>
      <c r="B10" s="74"/>
      <c r="C10" s="74">
        <v>1</v>
      </c>
      <c r="D10" s="74"/>
      <c r="E10" s="74">
        <v>1</v>
      </c>
      <c r="F10" s="74"/>
      <c r="G10" s="74">
        <v>3</v>
      </c>
      <c r="H10" s="86"/>
      <c r="J10" s="59" t="s">
        <v>111</v>
      </c>
    </row>
    <row r="11" spans="1:10" ht="12.75">
      <c r="A11" s="63"/>
      <c r="B11" s="63"/>
      <c r="C11" s="63"/>
      <c r="D11" s="63"/>
      <c r="E11" s="63"/>
      <c r="F11" s="63"/>
      <c r="G11" s="63"/>
      <c r="I11" s="59">
        <v>1</v>
      </c>
      <c r="J11" s="58" t="s">
        <v>106</v>
      </c>
    </row>
    <row r="12" spans="1:10" ht="12.75" customHeight="1">
      <c r="A12" s="68" t="s">
        <v>65</v>
      </c>
      <c r="B12" s="69" t="s">
        <v>66</v>
      </c>
      <c r="C12" s="69" t="s">
        <v>71</v>
      </c>
      <c r="D12" s="70" t="s">
        <v>68</v>
      </c>
      <c r="E12" s="69" t="s">
        <v>72</v>
      </c>
      <c r="F12" s="69" t="s">
        <v>66</v>
      </c>
      <c r="G12" s="69" t="s">
        <v>76</v>
      </c>
      <c r="H12" s="84" t="s">
        <v>93</v>
      </c>
      <c r="I12" s="59">
        <v>2</v>
      </c>
      <c r="J12" s="78" t="s">
        <v>105</v>
      </c>
    </row>
    <row r="13" spans="1:10" ht="12.75">
      <c r="A13" s="71">
        <v>1</v>
      </c>
      <c r="B13" s="65"/>
      <c r="C13" s="65">
        <v>2</v>
      </c>
      <c r="D13" s="65"/>
      <c r="E13" s="65">
        <v>1</v>
      </c>
      <c r="F13" s="65"/>
      <c r="G13" s="65">
        <v>2</v>
      </c>
      <c r="H13" s="85"/>
      <c r="I13" s="59">
        <v>3</v>
      </c>
      <c r="J13" s="78" t="s">
        <v>104</v>
      </c>
    </row>
    <row r="14" spans="1:9" ht="12.75">
      <c r="A14" s="71"/>
      <c r="B14" s="65"/>
      <c r="C14" s="65"/>
      <c r="D14" s="65"/>
      <c r="E14" s="65"/>
      <c r="F14" s="65"/>
      <c r="G14" s="65"/>
      <c r="H14" s="85"/>
      <c r="I14" s="59"/>
    </row>
    <row r="15" spans="1:10" ht="12.75">
      <c r="A15" s="72" t="s">
        <v>65</v>
      </c>
      <c r="B15" s="66" t="s">
        <v>66</v>
      </c>
      <c r="C15" s="66" t="s">
        <v>74</v>
      </c>
      <c r="D15" s="67" t="s">
        <v>68</v>
      </c>
      <c r="E15" s="75" t="s">
        <v>77</v>
      </c>
      <c r="F15" s="66" t="s">
        <v>66</v>
      </c>
      <c r="G15" s="75" t="s">
        <v>76</v>
      </c>
      <c r="H15" s="85"/>
      <c r="I15" s="59">
        <v>4</v>
      </c>
      <c r="J15" s="58" t="s">
        <v>102</v>
      </c>
    </row>
    <row r="16" spans="1:10" ht="12.75">
      <c r="A16" s="71">
        <v>1</v>
      </c>
      <c r="B16" s="65"/>
      <c r="C16" s="65">
        <v>1</v>
      </c>
      <c r="D16" s="65"/>
      <c r="E16" s="77">
        <v>1</v>
      </c>
      <c r="F16" s="65"/>
      <c r="G16" s="77">
        <v>2</v>
      </c>
      <c r="H16" s="85"/>
      <c r="I16" s="59">
        <v>5</v>
      </c>
      <c r="J16" s="58" t="s">
        <v>101</v>
      </c>
    </row>
    <row r="17" spans="1:10" ht="12.75">
      <c r="A17" s="71"/>
      <c r="B17" s="65"/>
      <c r="C17" s="65"/>
      <c r="D17" s="65"/>
      <c r="E17" s="65"/>
      <c r="F17" s="65"/>
      <c r="G17" s="65"/>
      <c r="H17" s="85"/>
      <c r="I17" s="59">
        <v>6</v>
      </c>
      <c r="J17" s="58" t="s">
        <v>103</v>
      </c>
    </row>
    <row r="18" spans="1:9" ht="12.75">
      <c r="A18" s="72" t="s">
        <v>94</v>
      </c>
      <c r="B18" s="66" t="s">
        <v>66</v>
      </c>
      <c r="C18" s="66" t="s">
        <v>95</v>
      </c>
      <c r="D18" s="67" t="s">
        <v>68</v>
      </c>
      <c r="E18" s="66" t="s">
        <v>96</v>
      </c>
      <c r="F18" s="66" t="s">
        <v>66</v>
      </c>
      <c r="G18" s="66" t="s">
        <v>97</v>
      </c>
      <c r="H18" s="85"/>
      <c r="I18" s="59"/>
    </row>
    <row r="19" spans="1:10" ht="12.75">
      <c r="A19" s="73">
        <v>3</v>
      </c>
      <c r="B19" s="74"/>
      <c r="C19" s="74">
        <v>2</v>
      </c>
      <c r="D19" s="74"/>
      <c r="E19" s="74">
        <v>1</v>
      </c>
      <c r="F19" s="74"/>
      <c r="G19" s="74">
        <v>6</v>
      </c>
      <c r="H19" s="86"/>
      <c r="I19" s="59">
        <v>7</v>
      </c>
      <c r="J19" s="58" t="s">
        <v>107</v>
      </c>
    </row>
    <row r="20" spans="1:10" ht="12.75">
      <c r="A20" s="63"/>
      <c r="B20" s="63"/>
      <c r="C20" s="63"/>
      <c r="D20" s="63"/>
      <c r="E20" s="63"/>
      <c r="F20" s="63"/>
      <c r="G20" s="63"/>
      <c r="I20" s="59">
        <v>8</v>
      </c>
      <c r="J20" s="58" t="s">
        <v>108</v>
      </c>
    </row>
    <row r="21" spans="1:10" ht="12.75">
      <c r="A21" s="68" t="s">
        <v>82</v>
      </c>
      <c r="B21" s="69" t="s">
        <v>66</v>
      </c>
      <c r="C21" s="69" t="s">
        <v>83</v>
      </c>
      <c r="D21" s="70" t="s">
        <v>68</v>
      </c>
      <c r="E21" s="69" t="s">
        <v>84</v>
      </c>
      <c r="F21" s="69" t="s">
        <v>66</v>
      </c>
      <c r="G21" s="69" t="s">
        <v>85</v>
      </c>
      <c r="H21" s="84" t="s">
        <v>92</v>
      </c>
      <c r="I21" s="59">
        <v>9</v>
      </c>
      <c r="J21" s="58" t="s">
        <v>109</v>
      </c>
    </row>
    <row r="22" spans="1:10" ht="12.75">
      <c r="A22" s="71">
        <v>1</v>
      </c>
      <c r="B22" s="65"/>
      <c r="C22" s="65">
        <v>3</v>
      </c>
      <c r="D22" s="65"/>
      <c r="E22" s="65">
        <v>1</v>
      </c>
      <c r="F22" s="65"/>
      <c r="G22" s="65">
        <v>3</v>
      </c>
      <c r="H22" s="85"/>
      <c r="I22" s="59">
        <v>10</v>
      </c>
      <c r="J22" s="58" t="s">
        <v>110</v>
      </c>
    </row>
    <row r="23" spans="1:8" ht="12.75">
      <c r="A23" s="71"/>
      <c r="B23" s="65"/>
      <c r="C23" s="65"/>
      <c r="D23" s="65"/>
      <c r="E23" s="65"/>
      <c r="F23" s="65"/>
      <c r="G23" s="65"/>
      <c r="H23" s="85"/>
    </row>
    <row r="24" spans="1:8" ht="12.75">
      <c r="A24" s="72" t="s">
        <v>78</v>
      </c>
      <c r="B24" s="66" t="s">
        <v>66</v>
      </c>
      <c r="C24" s="66" t="s">
        <v>79</v>
      </c>
      <c r="D24" s="67" t="s">
        <v>68</v>
      </c>
      <c r="E24" s="66" t="s">
        <v>80</v>
      </c>
      <c r="F24" s="66" t="s">
        <v>66</v>
      </c>
      <c r="G24" s="66" t="s">
        <v>81</v>
      </c>
      <c r="H24" s="85"/>
    </row>
    <row r="25" spans="1:8" ht="12.75">
      <c r="A25" s="71">
        <v>2</v>
      </c>
      <c r="B25" s="65"/>
      <c r="C25" s="65">
        <v>3</v>
      </c>
      <c r="D25" s="65"/>
      <c r="E25" s="65">
        <v>1</v>
      </c>
      <c r="F25" s="65"/>
      <c r="G25" s="65">
        <v>6</v>
      </c>
      <c r="H25" s="85"/>
    </row>
    <row r="26" spans="1:8" ht="12.75">
      <c r="A26" s="71"/>
      <c r="B26" s="65"/>
      <c r="C26" s="65"/>
      <c r="D26" s="65"/>
      <c r="E26" s="65"/>
      <c r="F26" s="65"/>
      <c r="G26" s="65"/>
      <c r="H26" s="85"/>
    </row>
    <row r="27" spans="1:8" ht="12.75">
      <c r="A27" s="72" t="s">
        <v>82</v>
      </c>
      <c r="B27" s="66" t="s">
        <v>66</v>
      </c>
      <c r="C27" s="66" t="s">
        <v>86</v>
      </c>
      <c r="D27" s="67" t="s">
        <v>68</v>
      </c>
      <c r="E27" s="75" t="s">
        <v>87</v>
      </c>
      <c r="F27" s="66" t="s">
        <v>66</v>
      </c>
      <c r="G27" s="75" t="s">
        <v>85</v>
      </c>
      <c r="H27" s="85"/>
    </row>
    <row r="28" spans="1:8" ht="12.75">
      <c r="A28" s="73">
        <v>1</v>
      </c>
      <c r="B28" s="74"/>
      <c r="C28" s="74">
        <v>1</v>
      </c>
      <c r="D28" s="74"/>
      <c r="E28" s="76">
        <v>1</v>
      </c>
      <c r="F28" s="74"/>
      <c r="G28" s="76">
        <v>3</v>
      </c>
      <c r="H28" s="86"/>
    </row>
  </sheetData>
  <sheetProtection password="CC3D" sheet="1"/>
  <mergeCells count="3">
    <mergeCell ref="H21:H28"/>
    <mergeCell ref="H12:H19"/>
    <mergeCell ref="H3:H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RorrisNet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 Rorris</dc:creator>
  <cp:keywords/>
  <dc:description/>
  <cp:lastModifiedBy>DM</cp:lastModifiedBy>
  <cp:lastPrinted>2013-12-13T13:27:11Z</cp:lastPrinted>
  <dcterms:created xsi:type="dcterms:W3CDTF">2013-12-01T19:58:57Z</dcterms:created>
  <dcterms:modified xsi:type="dcterms:W3CDTF">2020-04-04T15:36:46Z</dcterms:modified>
  <cp:category/>
  <cp:version/>
  <cp:contentType/>
  <cp:contentStatus/>
</cp:coreProperties>
</file>