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<sst xmlns="http://schemas.openxmlformats.org/spreadsheetml/2006/main" count="65" uniqueCount="65">
  <si>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1)</t>
  </si>
  <si>
    <t>2)</t>
  </si>
  <si>
    <t>Απάντηση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</si>
  <si>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</si>
  <si>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</si>
  <si>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</si>
  <si>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</si>
  <si>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</si>
  <si>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</si>
  <si>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</si>
  <si>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</si>
  <si>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</si>
  <si>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</si>
  <si>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</si>
  <si>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</si>
  <si>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</si>
  <si>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</si>
  <si>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</si>
  <si>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</si>
  <si>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</si>
  <si>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</si>
  <si>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Ε  ρ  ώ  τ  η  σ  η</t>
  </si>
  <si>
    <t>ΑΡΙΘΜΟΣ ΑΠΑΝΤΗΣΕΩΝ</t>
  </si>
  <si>
    <r>
      <t xml:space="preserve">Ποιος ποιητής μας έγραψε ότι "..οι Μήδοι επιτέλους θα διαβούνε"; </t>
    </r>
    <r>
      <rPr>
        <b/>
        <sz val="10"/>
        <color indexed="40"/>
        <rFont val="Georgia"/>
        <family val="1"/>
      </rPr>
      <t xml:space="preserve">                                                  </t>
    </r>
    <r>
      <rPr>
        <b/>
        <sz val="10"/>
        <color indexed="20"/>
        <rFont val="Georgia"/>
        <family val="1"/>
      </rPr>
      <t>Κ. Καβάφης, Α. Εμπειρίκος, Ν. Εγγονόπουλος, Ι. Πολέμης</t>
    </r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</si>
  <si>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</si>
  <si>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</si>
  <si>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</si>
  <si>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</si>
  <si>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</si>
  <si>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</si>
  <si>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</si>
  <si>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</si>
  <si>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</si>
  <si>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</si>
  <si>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ΝΕΟΕΛΛΗΝΙΚΗ ΛΟΓΟΤΕΧΝΙΑ (3)</t>
  </si>
  <si>
    <r>
      <t xml:space="preserve">"Ως πότε παλικάρια θα ζούμε στα στενά.." έγραψε ο:                                       </t>
    </r>
    <r>
      <rPr>
        <b/>
        <sz val="10"/>
        <color indexed="20"/>
        <rFont val="Georgia"/>
        <family val="1"/>
      </rPr>
      <t>Μακρυγιάννης-Ρήγας Φεραίος-Αδαμάντιος Κοραής-Νικόλαος Κασομούλης</t>
    </r>
  </si>
  <si>
    <r>
      <t xml:space="preserve">"Το κάθε βότσαλο, λείο ή τραχύ, το λέω πατρίδα../ζεστή και φωτεινή και μες στη συννεφιά της" έγραψε ο:                                                                                                                          </t>
    </r>
    <r>
      <rPr>
        <b/>
        <sz val="10"/>
        <color indexed="20"/>
        <rFont val="Georgia"/>
        <family val="1"/>
      </rPr>
      <t>Γιώργος Πιερίδης-Δημήτρης Χατζής-Ρόδης Ρούφος-Σαράντος Παυλέας</t>
    </r>
  </si>
  <si>
    <r>
      <t xml:space="preserve">«Κάθε μεγάλος λαός, που δημιούργησε πολιτισμό, είχε και το γαλάζιο πουλί του: η Ελλάδα την ομορφιά, η Ρώμη το κράτος, οι Οβραίοι τη θεότητα, οι Ιντοί τη νιρβάνα…» έγραψε ο:         </t>
    </r>
    <r>
      <rPr>
        <b/>
        <sz val="10"/>
        <color indexed="20"/>
        <rFont val="Georgia"/>
        <family val="1"/>
      </rPr>
      <t>Κώστας Ουράνης-Ι.Μ. Παναγιωτόπουλος-Νίκος Καζαντζάκης-Στέφανος Μαρτζώκης</t>
    </r>
  </si>
  <si>
    <r>
      <t xml:space="preserve">Ποιος ποιητής μας έγραψε "η Πούλια πόχει εφτά παιδιά/μέσ' από τους ουρανούς περνά";                                                                                                                                                             </t>
    </r>
    <r>
      <rPr>
        <b/>
        <sz val="10"/>
        <color indexed="20"/>
        <rFont val="Georgia"/>
        <family val="1"/>
      </rPr>
      <t>Γεώργιος Σουρής-Οδυσσέας Ελύτης-Φώτος Πολίτης-Σωτήρης Σκίπης</t>
    </r>
  </si>
  <si>
    <r>
      <t xml:space="preserve">«Αυτός ο κόσμος ο μικρός, ο μέγας» έγραψε ο:                                                                      </t>
    </r>
    <r>
      <rPr>
        <b/>
        <sz val="10"/>
        <color indexed="20"/>
        <rFont val="Georgia"/>
        <family val="1"/>
      </rPr>
      <t>Οδυσσέας Ελύτης-Κώστας Κρυστάλλης-Ιωάννης Πολέμης-Ανδρέας Κάλβος</t>
    </r>
  </si>
  <si>
    <r>
      <t xml:space="preserve">Ποιος έγραψε την «Ασκητική»;                                                                                                                     </t>
    </r>
    <r>
      <rPr>
        <b/>
        <sz val="10"/>
        <color indexed="20"/>
        <rFont val="Georgia"/>
        <family val="1"/>
      </rPr>
      <t>Ν. Καζαντζάκης-Α. Σικελιανός-Α. Νόβας-Α. Τερζάκης</t>
    </r>
  </si>
  <si>
    <r>
      <t xml:space="preserve">Ο «Βίος και Πολιτεία του Αλέξη Ζορμπά» γράφτηκε από το(ν):                                               </t>
    </r>
    <r>
      <rPr>
        <b/>
        <sz val="10"/>
        <color indexed="20"/>
        <rFont val="Georgia"/>
        <family val="1"/>
      </rPr>
      <t>Α. Καραντώνη-Ν. Καζαντζάκη-Ν. Καρούζο-Ν. Κάσδαγλη</t>
    </r>
  </si>
  <si>
    <r>
      <t xml:space="preserve">«Το βλογημένο μαντρί» γράφτηκε από το(ν):                                                                          </t>
    </r>
    <r>
      <rPr>
        <b/>
        <sz val="10"/>
        <color indexed="20"/>
        <rFont val="Georgia"/>
        <family val="1"/>
      </rPr>
      <t>Πέδρο Κάζας-Τάκη Παπατσώνη-Φώτη Κόντογλου-Γιάννη Μπεράτη</t>
    </r>
  </si>
  <si>
    <r>
      <t xml:space="preserve">«Ε, σεις στεριές και θάλασσες,/ τ΄ αμπέλια κι οι ……………» , από το ποίημα «Ο ήλιος», του Οδυσσέα Ελύτη:                                                                                                                      </t>
    </r>
    <r>
      <rPr>
        <b/>
        <sz val="10"/>
        <color indexed="20"/>
        <rFont val="Georgia"/>
        <family val="1"/>
      </rPr>
      <t>χρυσές ελιές-κοπέλες οι γυμνές-καυτές αμμουδιές-μυρωδάτες ιτιές</t>
    </r>
  </si>
  <si>
    <r>
      <t xml:space="preserve">Άσμα ηρωικό και ……… για το χαμένο ανθυπολοχαγό της Αλβανίας», του Οδυσσέα Ελύτη:                                                                                                                                                                       </t>
    </r>
    <r>
      <rPr>
        <b/>
        <sz val="10"/>
        <color indexed="20"/>
        <rFont val="Georgia"/>
        <family val="1"/>
      </rPr>
      <t>πένθιμο-ένδοξο-θρηνητικό-λεβέντικο</t>
    </r>
  </si>
  <si>
    <r>
      <t xml:space="preserve">«Την είδα τη(ν) …… , την είδα ψες αργά»: συμπληρώστε το στίχο του Διονύσιου Σολωμού:                                                                                                                                                  </t>
    </r>
    <r>
      <rPr>
        <b/>
        <sz val="10"/>
        <color indexed="20"/>
        <rFont val="Georgia"/>
        <family val="1"/>
      </rPr>
      <t>Μελαχρινούλα-Ξανθούλα-Μανούλα-Πρασινούλα</t>
    </r>
  </si>
  <si>
    <r>
      <t xml:space="preserve">Στο ποίημα του Κων/νου Καβάφη «Το πρώτο σκαλί», ποιος νέος ποιητής «εις τον Θεόκριτο παραπονιούνταν»;                                                                          </t>
    </r>
    <r>
      <rPr>
        <b/>
        <sz val="10"/>
        <color indexed="20"/>
        <rFont val="Georgia"/>
        <family val="1"/>
      </rPr>
      <t>Ευμένης-Δίαιος-Κριτόλαος-Αριστόβουλος</t>
    </r>
  </si>
  <si>
    <r>
      <t xml:space="preserve">Ποιοι ήταν για τον Κων/νο Καβάφη «κάποια λύσις»;                                       </t>
    </r>
    <r>
      <rPr>
        <b/>
        <sz val="10"/>
        <color indexed="20"/>
        <rFont val="Georgia"/>
        <family val="1"/>
      </rPr>
      <t>Αλεξανδρινοί-Βάρβαροι-Πτολεμαίοι-Τρώες</t>
    </r>
  </si>
  <si>
    <r>
      <t xml:space="preserve">Στους «Καημούς της λιμνοθάλασσας» σε ποια πόλη αναφέρεται ο Κωστής Παλαμάς;                                                                                                                                                 </t>
    </r>
    <r>
      <rPr>
        <b/>
        <sz val="10"/>
        <color indexed="20"/>
        <rFont val="Georgia"/>
        <family val="1"/>
      </rPr>
      <t>Πάτρα-Μεσολόγγι-Αγρίνιο-Ναύπακτο</t>
    </r>
  </si>
  <si>
    <r>
      <t xml:space="preserve">«Κυκλάμινο, κυκλάμινο, στου βράχου τη σκισμάδα,/ πού βρήκες χρώματα κι ανθείς, πού μίσχο και ………;» , από τα «Τρία λιανοτράγουδα», του Γιάννη Ρίτσου:                      </t>
    </r>
    <r>
      <rPr>
        <b/>
        <sz val="10"/>
        <color indexed="20"/>
        <rFont val="Georgia"/>
        <family val="1"/>
      </rPr>
      <t xml:space="preserve"> μαζεύεις-πεταρίζεις-σαλεύεις-χαμογελάς</t>
    </r>
  </si>
  <si>
    <r>
      <t xml:space="preserve">Η Καλλιπάτειρα, σύμφωνα με το ομώνυμο σονέτο του Λορέντζου Μαβίλη, ήταν «Αρχόντισσα»:                                                                                                                     </t>
    </r>
    <r>
      <rPr>
        <b/>
        <sz val="10"/>
        <color indexed="20"/>
        <rFont val="Georgia"/>
        <family val="1"/>
      </rPr>
      <t>Ροδίτισσα-Ηπειρώτισσα-Σπαρτιάτισσα-Αθηναία</t>
    </r>
  </si>
  <si>
    <r>
      <t xml:space="preserve">«κι εγώ να καμαρώσω μες στα ωραία / κορμιά, που για το αγρίλι του ………… / παλεύουν θαυμαστές ψυχές αντρίκιες», λέει η Καλλιπάτειρα στους Ελλανοδίκες:                       </t>
    </r>
    <r>
      <rPr>
        <b/>
        <sz val="10"/>
        <color indexed="20"/>
        <rFont val="Georgia"/>
        <family val="1"/>
      </rPr>
      <t>Θησέα-Πεισίδωρου-Ηρακλέα-Διαγόρα</t>
    </r>
  </si>
  <si>
    <r>
      <t xml:space="preserve">Το δημοτικό τραγούδι, το οποίο εξυμνεί τα κατορθώματα ηρώων, όπως του Διγενή, ονομάζεται:                                                                                                                    </t>
    </r>
    <r>
      <rPr>
        <b/>
        <sz val="10"/>
        <color indexed="20"/>
        <rFont val="Georgia"/>
        <family val="1"/>
      </rPr>
      <t>κλέφτικο-ακριτικό-ιστορικό-γνωμικό</t>
    </r>
  </si>
  <si>
    <r>
      <t xml:space="preserve">Το δημοτικό τραγούδι «Ο γυρισμός του ξενιτεμένου» είναι:                                  </t>
    </r>
    <r>
      <rPr>
        <b/>
        <sz val="10"/>
        <color indexed="20"/>
        <rFont val="Georgia"/>
        <family val="1"/>
      </rPr>
      <t>ερωτικό-εορταστικό-της ξενιτιάς-παραλογή</t>
    </r>
  </si>
  <si>
    <r>
      <t xml:space="preserve">"……………… αργαλειός και ελεφαντένιον κτένι, / κι ένα κορμί αγγελικόν κάθεται και υφαίνει", από το δημοτικό τραγούδι "Ο γυρισμός του ξενιτεμένου":            </t>
    </r>
    <r>
      <rPr>
        <b/>
        <sz val="10"/>
        <color indexed="20"/>
        <rFont val="Georgia"/>
        <family val="1"/>
      </rPr>
      <t>Αργυρός-Χρυσαφένιος-Μαλαγματένιος-Πορφυρός</t>
    </r>
  </si>
  <si>
    <r>
      <t xml:space="preserve">Πώς ονομάζεται το σχήμα λόγου, στο οποίο μια φράση αρχίζει και τελειώνει με την ίδια λέξη (π.χ. "Μοναχή το δρόμο επήρες, εξανάλθες μοναχή");  </t>
    </r>
    <r>
      <rPr>
        <b/>
        <sz val="10"/>
        <color indexed="20"/>
        <rFont val="Georgia"/>
        <family val="1"/>
      </rPr>
      <t>Επανάληψη-Κύκλος-Πρωθύστερο-Μετωνυμία</t>
    </r>
  </si>
  <si>
    <r>
      <t xml:space="preserve">Ο συγγραφέας χρησιμοποιεί τη(ν) …… αφήγηση, τοποθετώντας τα γεγονότα, σύμφωνα με τη χρονολογική σειρά που έγιναν:                          </t>
    </r>
    <r>
      <rPr>
        <b/>
        <sz val="10"/>
        <color indexed="20"/>
        <rFont val="Georgia"/>
        <family val="1"/>
      </rPr>
      <t>γραμμική-ανάδρομη-κλιμακωτή-βαθμιδωτή</t>
    </r>
  </si>
  <si>
    <r>
      <t xml:space="preserve">Τι παρατηρείται, όταν ο στίχος δε δίνει ένα ολοκληρωμένο νόημα, αλλά επεκτείνεται και στον επόμενο στίχο;                                                                               </t>
    </r>
    <r>
      <rPr>
        <b/>
        <sz val="10"/>
        <color indexed="20"/>
        <rFont val="Georgia"/>
        <family val="1"/>
      </rPr>
      <t>Συνίζηση-Χασμωδία-Τομή-Διασκελισμός</t>
    </r>
  </si>
  <si>
    <r>
      <t xml:space="preserve">«Στο δρόμο και στο πάλεμα και στο λιθάρι, / στων ………… αγώνων λάμψε την ορμή» , από τον «Ύμνο των Ολυμπιακών Αγώνων»:                                 </t>
    </r>
    <r>
      <rPr>
        <b/>
        <sz val="10"/>
        <color indexed="20"/>
        <rFont val="Georgia"/>
        <family val="1"/>
      </rPr>
      <t>αμάραντων-ευγενών-ιδανικών-ωραίων</t>
    </r>
  </si>
  <si>
    <r>
      <t xml:space="preserve">Ο θαυμασμός ξυπνάει πανάρχαιες μνήμες": Στην παραπάνω φράση, ποιο σχήμα λόγου υπάρχει;                                                                                                               </t>
    </r>
    <r>
      <rPr>
        <b/>
        <sz val="10"/>
        <color indexed="20"/>
        <rFont val="Georgia"/>
        <family val="1"/>
      </rPr>
      <t>Μεταφορά-Παρομοίωση-Ευφημισμός-Ανακόλουθο</t>
    </r>
  </si>
  <si>
    <r>
      <t xml:space="preserve">«Του Μαϊού ροδοφαίνεται η ………» , από την «Πρωτομαγιά» του Διονύσιου Σολωμού: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20"/>
        <rFont val="Georgia"/>
        <family val="1"/>
      </rPr>
      <t>νιότη-ακτίνα-μέρα-φύση</t>
    </r>
  </si>
  <si>
    <r>
      <t xml:space="preserve">Η Λουλούδω σε ποιο διήγημα του Αλέξανδρου Παπαδιαμάντη ήταν ηρωίδα; </t>
    </r>
    <r>
      <rPr>
        <b/>
        <sz val="10"/>
        <color indexed="20"/>
        <rFont val="Georgia"/>
        <family val="1"/>
      </rPr>
      <t>Μετανάστις-Άνθος του γιαλού-Γυφτοπούλα-Της Κοκκώνας το σπίτι</t>
    </r>
  </si>
  <si>
    <r>
      <t xml:space="preserve">"Περπατώντας η Δόξα μονάχη...": Ποιο σχήμα λόγου συναντάμε εδώ;  </t>
    </r>
    <r>
      <rPr>
        <b/>
        <sz val="10"/>
        <color indexed="20"/>
        <rFont val="Georgia"/>
        <family val="1"/>
      </rPr>
      <t>Λιτότητα-Ασύνδετο-Προσωποποίηση-Επαναφορά</t>
    </r>
  </si>
  <si>
    <r>
      <t xml:space="preserve">Ποιο σχήμα λόγου συναντάμε στον παρακάτω στίχο: "Εδώ ιερός ο βράχος φέγγει </t>
    </r>
    <r>
      <rPr>
        <b/>
        <u val="single"/>
        <sz val="10"/>
        <color indexed="53"/>
        <rFont val="Georgia"/>
        <family val="1"/>
      </rPr>
      <t>σαν τοπάζι"</t>
    </r>
    <r>
      <rPr>
        <b/>
        <sz val="10"/>
        <color indexed="53"/>
        <rFont val="Georgia"/>
        <family val="1"/>
      </rPr>
      <t xml:space="preserve">;                                                                                                                         </t>
    </r>
    <r>
      <rPr>
        <b/>
        <sz val="10"/>
        <color indexed="20"/>
        <rFont val="Georgia"/>
        <family val="1"/>
      </rPr>
      <t>Αναδίπλωση-Συνεκδοχή-Ένα με Δύο ("εν δια δυοίν")-Παρομοίωση</t>
    </r>
  </si>
  <si>
    <r>
      <t xml:space="preserve">Να γράφετε με ΚΕΦΑΛΑΙΑ και ΕΛΛΗΝΙΚΑ, το </t>
    </r>
    <r>
      <rPr>
        <u val="single"/>
        <sz val="14"/>
        <color indexed="9"/>
        <rFont val="Comic Sans MS"/>
        <family val="4"/>
      </rPr>
      <t>αρχικό γράμμα της σωστής απάντησης</t>
    </r>
    <r>
      <rPr>
        <sz val="14"/>
        <color indexed="9"/>
        <rFont val="Comic Sans MS"/>
        <family val="4"/>
      </rPr>
      <t xml:space="preserve"> (</t>
    </r>
    <r>
      <rPr>
        <u val="single"/>
        <sz val="14"/>
        <color indexed="9"/>
        <rFont val="Comic Sans MS"/>
        <family val="4"/>
      </rPr>
      <t>ή του επωνύμου του συγγραφέα</t>
    </r>
    <r>
      <rPr>
        <sz val="14"/>
        <color indexed="9"/>
        <rFont val="Comic Sans MS"/>
        <family val="4"/>
      </rPr>
      <t xml:space="preserve">) στο πεδίο Απάντηση.  Όταν τελειώνετε, να πατάτε ENTER. Αν πληκτρολογήσατε το σωστό γράμμα, θα εμφανιστεί το μήνυμα "ΜΠΡΑΒΟ!!", αλλιώς θα εμφανιστεί το μήνυμα "ΛΥΠΑΜΑΙ!!", καθώς και η βαθμολογία.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</si>
</sst>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00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23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sz val="12"/>
      <color indexed="20"/>
      <name val="Comic Sans MS"/>
      <family val="4"/>
    </font>
    <font>
      <b/>
      <sz val="11"/>
      <color indexed="14"/>
      <name val="Comic Sans MS"/>
      <family val="4"/>
    </font>
    <font>
      <b/>
      <sz val="14"/>
      <color indexed="13"/>
      <name val="Comic Sans MS"/>
      <family val="4"/>
    </font>
    <font>
      <b/>
      <sz val="10"/>
      <color indexed="13"/>
      <name val="Comic Sans MS"/>
      <family val="4"/>
    </font>
    <font>
      <sz val="14"/>
      <color indexed="12"/>
      <name val="Comic Sans MS"/>
      <family val="4"/>
    </font>
    <font>
      <sz val="10"/>
      <color indexed="12"/>
      <name val="Arial"/>
      <family val="0"/>
    </font>
    <font>
      <sz val="12"/>
      <color indexed="53"/>
      <name val="Comic Sans MS"/>
      <family val="4"/>
    </font>
    <font>
      <b/>
      <sz val="10"/>
      <color indexed="53"/>
      <name val="Georgia"/>
      <family val="1"/>
    </font>
    <font>
      <b/>
      <sz val="10"/>
      <color indexed="40"/>
      <name val="Georgia"/>
      <family val="1"/>
    </font>
    <font>
      <b/>
      <sz val="10"/>
      <color indexed="20"/>
      <name val="Georgia"/>
      <family val="1"/>
    </font>
    <font>
      <b/>
      <sz val="14"/>
      <color indexed="9"/>
      <name val="Comic Sans MS"/>
      <family val="4"/>
    </font>
    <font>
      <sz val="14"/>
      <color indexed="9"/>
      <name val="Comic Sans MS"/>
      <family val="4"/>
    </font>
    <font>
      <sz val="10"/>
      <color indexed="9"/>
      <name val="Arial"/>
      <family val="0"/>
    </font>
    <font>
      <b/>
      <u val="single"/>
      <sz val="10"/>
      <color indexed="53"/>
      <name val="Georgia"/>
      <family val="1"/>
    </font>
    <font>
      <sz val="10"/>
      <color indexed="9"/>
      <name val="Comic Sans MS"/>
      <family val="4"/>
    </font>
    <font>
      <u val="single"/>
      <sz val="14"/>
      <color indexed="9"/>
      <name val="Comic Sans MS"/>
      <family val="4"/>
    </font>
    <font>
      <sz val="20"/>
      <color indexed="50"/>
      <name val="Comic Sans MS"/>
      <family val="4"/>
    </font>
    <font>
      <sz val="12"/>
      <color indexed="50"/>
      <name val="Comic Sans MS"/>
      <family val="4"/>
    </font>
    <font>
      <b/>
      <sz val="10"/>
      <color indexed="14"/>
      <name val="Comic Sans MS"/>
      <family val="4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2" borderId="0" xfId="0" applyFont="1" applyFill="1" applyAlignment="1" applyProtection="1">
      <alignment horizontal="left"/>
      <protection hidden="1"/>
    </xf>
    <xf numFmtId="2" fontId="2" fillId="2" borderId="0" xfId="0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2" fontId="2" fillId="2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10" fontId="3" fillId="0" borderId="0" xfId="0" applyNumberFormat="1" applyFont="1" applyFill="1" applyBorder="1" applyAlignment="1" applyProtection="1">
      <alignment horizontal="center"/>
      <protection hidden="1"/>
    </xf>
    <xf numFmtId="166" fontId="18" fillId="5" borderId="0" xfId="0" applyNumberFormat="1" applyFont="1" applyFill="1" applyBorder="1" applyAlignment="1" applyProtection="1">
      <alignment horizontal="center" vertical="center"/>
      <protection hidden="1"/>
    </xf>
    <xf numFmtId="0" fontId="14" fillId="6" borderId="0" xfId="0" applyFont="1" applyFill="1" applyBorder="1" applyAlignment="1" applyProtection="1">
      <alignment horizontal="center" vertical="center"/>
      <protection hidden="1"/>
    </xf>
    <xf numFmtId="0" fontId="11" fillId="7" borderId="2" xfId="0" applyFont="1" applyFill="1" applyBorder="1" applyAlignment="1" applyProtection="1">
      <alignment vertical="distributed" wrapText="1"/>
      <protection hidden="1"/>
    </xf>
    <xf numFmtId="0" fontId="12" fillId="7" borderId="2" xfId="0" applyFont="1" applyFill="1" applyBorder="1" applyAlignment="1" applyProtection="1">
      <alignment vertical="distributed" wrapText="1"/>
      <protection hidden="1"/>
    </xf>
    <xf numFmtId="0" fontId="15" fillId="8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9" borderId="0" xfId="0" applyFont="1" applyFill="1" applyAlignment="1" applyProtection="1">
      <alignment horizontal="center"/>
      <protection hidden="1"/>
    </xf>
    <xf numFmtId="0" fontId="8" fillId="10" borderId="6" xfId="0" applyFont="1" applyFill="1" applyBorder="1" applyAlignment="1" applyProtection="1">
      <alignment horizontal="center"/>
      <protection hidden="1"/>
    </xf>
    <xf numFmtId="0" fontId="9" fillId="10" borderId="7" xfId="0" applyFont="1" applyFill="1" applyBorder="1" applyAlignment="1" applyProtection="1">
      <alignment/>
      <protection hidden="1"/>
    </xf>
    <xf numFmtId="0" fontId="9" fillId="10" borderId="8" xfId="0" applyFont="1" applyFill="1" applyBorder="1" applyAlignment="1" applyProtection="1">
      <alignment/>
      <protection hidden="1"/>
    </xf>
    <xf numFmtId="0" fontId="20" fillId="11" borderId="0" xfId="0" applyFont="1" applyFill="1" applyAlignment="1" applyProtection="1">
      <alignment horizontal="center"/>
      <protection hidden="1"/>
    </xf>
    <xf numFmtId="0" fontId="21" fillId="11" borderId="0" xfId="0" applyFont="1" applyFill="1" applyAlignment="1" applyProtection="1">
      <alignment horizontal="center"/>
      <protection hidden="1"/>
    </xf>
    <xf numFmtId="166" fontId="22" fillId="0" borderId="9" xfId="0" applyNumberFormat="1" applyFont="1" applyBorder="1" applyAlignment="1" applyProtection="1">
      <alignment horizontal="center" vertical="center" wrapText="1"/>
      <protection hidden="1"/>
    </xf>
    <xf numFmtId="0" fontId="16" fillId="8" borderId="5" xfId="0" applyFont="1" applyFill="1" applyBorder="1" applyAlignment="1" applyProtection="1">
      <alignment/>
      <protection hidden="1"/>
    </xf>
    <xf numFmtId="0" fontId="16" fillId="8" borderId="10" xfId="0" applyFont="1" applyFill="1" applyBorder="1" applyAlignment="1" applyProtection="1">
      <alignment/>
      <protection hidden="1"/>
    </xf>
    <xf numFmtId="0" fontId="16" fillId="8" borderId="11" xfId="0" applyFont="1" applyFill="1" applyBorder="1" applyAlignment="1" applyProtection="1">
      <alignment/>
      <protection hidden="1"/>
    </xf>
    <xf numFmtId="0" fontId="16" fillId="8" borderId="4" xfId="0" applyFont="1" applyFill="1" applyBorder="1" applyAlignment="1" applyProtection="1">
      <alignment/>
      <protection hidden="1"/>
    </xf>
    <xf numFmtId="0" fontId="16" fillId="8" borderId="12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3440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F7" sqref="F7"/>
    </sheetView>
  </sheetViews>
  <sheetFormatPr defaultColWidth="9.140625" defaultRowHeight="12.75"/>
  <cols>
    <col min="1" max="1" width="5.00390625" style="4" bestFit="1" customWidth="1"/>
    <col min="2" max="2" width="58.8515625" style="4" bestFit="1" customWidth="1"/>
    <col min="3" max="3" width="10.7109375" style="4" bestFit="1" customWidth="1"/>
    <col min="4" max="4" width="7.7109375" style="4" customWidth="1"/>
    <col min="5" max="5" width="2.00390625" style="4" customWidth="1"/>
    <col min="6" max="6" width="10.8515625" style="4" customWidth="1"/>
    <col min="7" max="7" width="11.7109375" style="4" customWidth="1"/>
    <col min="8" max="8" width="22.57421875" style="4" bestFit="1" customWidth="1"/>
    <col min="9" max="10" width="10.7109375" style="4" customWidth="1"/>
    <col min="11" max="15" width="9.140625" style="4" customWidth="1"/>
    <col min="16" max="16384" width="9.140625" style="2" customWidth="1"/>
  </cols>
  <sheetData>
    <row r="1" spans="1:15" ht="31.5">
      <c r="A1" s="32" t="s">
        <v>34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</row>
    <row r="2" spans="1:15" ht="20.25" thickBot="1">
      <c r="A2" s="25"/>
      <c r="B2" s="25"/>
      <c r="C2" s="25"/>
      <c r="D2" s="25"/>
      <c r="E2" s="25"/>
      <c r="F2" s="25"/>
      <c r="G2" s="25"/>
      <c r="H2" s="25"/>
      <c r="I2" s="25"/>
      <c r="J2" s="3"/>
      <c r="K2" s="3"/>
      <c r="L2" s="3"/>
      <c r="M2" s="1"/>
      <c r="N2" s="1"/>
      <c r="O2" s="1"/>
    </row>
    <row r="3" spans="1:15" ht="19.5" customHeight="1">
      <c r="A3" s="22" t="s">
        <v>64</v>
      </c>
      <c r="B3" s="35"/>
      <c r="C3" s="35"/>
      <c r="D3" s="35"/>
      <c r="E3" s="35"/>
      <c r="F3" s="35"/>
      <c r="G3" s="35"/>
      <c r="H3" s="35"/>
      <c r="I3" s="36"/>
      <c r="J3" s="3"/>
      <c r="K3" s="3"/>
      <c r="L3" s="3"/>
      <c r="M3" s="1"/>
      <c r="N3" s="1"/>
      <c r="O3" s="1"/>
    </row>
    <row r="4" spans="1:9" ht="63.75" customHeight="1" thickBot="1">
      <c r="A4" s="37"/>
      <c r="B4" s="38"/>
      <c r="C4" s="38"/>
      <c r="D4" s="38"/>
      <c r="E4" s="38"/>
      <c r="F4" s="38"/>
      <c r="G4" s="38"/>
      <c r="H4" s="38"/>
      <c r="I4" s="39"/>
    </row>
    <row r="5" spans="1:9" ht="20.25" thickBot="1">
      <c r="A5" s="26"/>
      <c r="B5" s="26"/>
      <c r="C5" s="26"/>
      <c r="D5" s="26"/>
      <c r="E5" s="26"/>
      <c r="F5" s="26"/>
      <c r="G5" s="26"/>
      <c r="H5" s="26"/>
      <c r="I5" s="26"/>
    </row>
    <row r="6" spans="1:11" ht="22.5" thickBot="1" thickTop="1">
      <c r="A6" s="29" t="s">
        <v>21</v>
      </c>
      <c r="B6" s="30"/>
      <c r="C6" s="30"/>
      <c r="D6" s="31"/>
      <c r="E6" s="5"/>
      <c r="F6" s="15" t="s">
        <v>2</v>
      </c>
      <c r="G6" s="23"/>
      <c r="H6" s="23"/>
      <c r="I6" s="24"/>
      <c r="K6" s="6"/>
    </row>
    <row r="7" spans="1:12" ht="57.75" customHeight="1" thickBot="1" thickTop="1">
      <c r="A7" s="16" t="s">
        <v>0</v>
      </c>
      <c r="B7" s="20" t="s">
        <v>23</v>
      </c>
      <c r="C7" s="21"/>
      <c r="D7" s="21"/>
      <c r="E7" s="5"/>
      <c r="F7" s="13"/>
      <c r="G7" s="34">
        <f>IF(OR(F7=""),"",IF(AND(F7&lt;&gt;"Κ"),"ΛΥΠΑΜΑΙ!!",IF(F7="Κ","ΜΠΡΑΒΟ!!")))</f>
      </c>
      <c r="H7" s="18">
        <f>IF(OR(F7=""),"",IF(OR(F7&lt;&gt;"Κ",F7="Κ"),"ΚΑΒΑΦΗΣ"))</f>
      </c>
      <c r="I7" s="19" t="str">
        <f>IF($G7="ΜΠΡΑΒΟ!!","0,67","0")</f>
        <v>0</v>
      </c>
      <c r="J7" s="6"/>
      <c r="K7" s="6"/>
      <c r="L7" s="6"/>
    </row>
    <row r="8" spans="1:12" ht="57.75" customHeight="1" thickBot="1" thickTop="1">
      <c r="A8" s="16" t="s">
        <v>1</v>
      </c>
      <c r="B8" s="20" t="s">
        <v>35</v>
      </c>
      <c r="C8" s="21"/>
      <c r="D8" s="21"/>
      <c r="E8" s="7"/>
      <c r="F8" s="13"/>
      <c r="G8" s="34">
        <f>IF(OR(F8=""),"",IF(AND(F8&lt;&gt;"Φ"),"ΛΥΠΑΜΑΙ!!",IF(F8="Φ","ΜΠΡΑΒΟ!!")))</f>
      </c>
      <c r="H8" s="18">
        <f>IF(OR(F8=""),"",IF(OR(F8&lt;&gt;"Φ",F8="Φ"),"ΡΗΓΑΣ ΦΕΡΑΙΟΣ"))</f>
      </c>
      <c r="I8" s="19" t="str">
        <f aca="true" t="shared" si="0" ref="I8:I35">IF($G8="ΜΠΡΑΒΟ!!","0,67","0")</f>
        <v>0</v>
      </c>
      <c r="J8" s="6"/>
      <c r="K8" s="6"/>
      <c r="L8" s="6"/>
    </row>
    <row r="9" spans="1:12" ht="57.75" customHeight="1" thickBot="1" thickTop="1">
      <c r="A9" s="16" t="s">
        <v>3</v>
      </c>
      <c r="B9" s="20" t="s">
        <v>38</v>
      </c>
      <c r="C9" s="21"/>
      <c r="D9" s="21"/>
      <c r="E9" s="7"/>
      <c r="F9" s="13"/>
      <c r="G9" s="34">
        <f>IF(OR(F9=""),"",IF(AND(F9&lt;&gt;"Ε"),"ΛΥΠΑΜΑΙ!!",IF(F9="Ε","ΜΠΡΑΒΟ!!")))</f>
      </c>
      <c r="H9" s="18">
        <f>IF(OR(F9=""),"",IF(OR(F9&lt;&gt;"Ε",F9="Ε"),"ΟΔΥΣΣΕΑΣ ΕΛΥΤΗΣ"))</f>
      </c>
      <c r="I9" s="19" t="str">
        <f t="shared" si="0"/>
        <v>0</v>
      </c>
      <c r="J9" s="6"/>
      <c r="K9" s="6"/>
      <c r="L9" s="6"/>
    </row>
    <row r="10" spans="1:12" ht="57.75" customHeight="1" thickBot="1" thickTop="1">
      <c r="A10" s="16" t="s">
        <v>4</v>
      </c>
      <c r="B10" s="20" t="s">
        <v>36</v>
      </c>
      <c r="C10" s="21"/>
      <c r="D10" s="21"/>
      <c r="E10" s="8"/>
      <c r="F10" s="13"/>
      <c r="G10" s="34">
        <f>IF(OR(F10=""),"",IF(AND(F10&lt;&gt;"Π"),"ΛΥΠΑΜΑΙ!!",IF(F10="Π","ΜΠΡΑΒΟ!!")))</f>
      </c>
      <c r="H10" s="18">
        <f>IF(OR(F10=""),"",IF(OR(F10&lt;&gt;"Π",F10="Π"),"ΣΑΡΑΝΤΟΣ ΠΑΥΛΕΑΣ"))</f>
      </c>
      <c r="I10" s="19" t="str">
        <f t="shared" si="0"/>
        <v>0</v>
      </c>
      <c r="J10" s="6"/>
      <c r="K10" s="6"/>
      <c r="L10" s="6"/>
    </row>
    <row r="11" spans="1:12" ht="57.75" customHeight="1" thickBot="1" thickTop="1">
      <c r="A11" s="16" t="s">
        <v>5</v>
      </c>
      <c r="B11" s="20" t="s">
        <v>37</v>
      </c>
      <c r="C11" s="21"/>
      <c r="D11" s="21"/>
      <c r="E11" s="11"/>
      <c r="F11" s="13"/>
      <c r="G11" s="34">
        <f>IF(OR(F11=""),"",IF(AND(F11&lt;&gt;"Κ"),"ΛΥΠΑΜΑΙ!!",IF(F11="Κ","ΜΠΡΑΒΟ!!")))</f>
      </c>
      <c r="H11" s="18">
        <f>IF(OR(F11=""),"",IF(OR(F11&lt;&gt;"Κ",F11="Κ"),"ΝΙΚΟΣ ΚΑΖΑΝΤΖΑΚΗΣ"))</f>
      </c>
      <c r="I11" s="19" t="str">
        <f t="shared" si="0"/>
        <v>0</v>
      </c>
      <c r="J11" s="6"/>
      <c r="K11" s="6"/>
      <c r="L11" s="6"/>
    </row>
    <row r="12" spans="1:12" ht="57.75" customHeight="1" thickBot="1" thickTop="1">
      <c r="A12" s="16" t="s">
        <v>6</v>
      </c>
      <c r="B12" s="20" t="s">
        <v>39</v>
      </c>
      <c r="C12" s="21"/>
      <c r="D12" s="21"/>
      <c r="E12" s="9"/>
      <c r="F12" s="13"/>
      <c r="G12" s="34">
        <f>IF(OR(F12=""),"",IF(AND(F12&lt;&gt;"Ε"),"ΛΥΠΑΜΑΙ!!",IF(F12="Ε","ΜΠΡΑΒΟ!!")))</f>
      </c>
      <c r="H12" s="18">
        <f>IF(OR(F12=""),"",IF(OR(F12&lt;&gt;"Ε",F12="Ε"),"ΟΔΥΣΣΕΑΣ ΕΛΥΤΗΣ"))</f>
      </c>
      <c r="I12" s="19" t="str">
        <f t="shared" si="0"/>
        <v>0</v>
      </c>
      <c r="J12" s="6"/>
      <c r="K12" s="6"/>
      <c r="L12" s="6"/>
    </row>
    <row r="13" spans="1:12" ht="57.75" customHeight="1" thickBot="1" thickTop="1">
      <c r="A13" s="16" t="s">
        <v>7</v>
      </c>
      <c r="B13" s="20" t="s">
        <v>40</v>
      </c>
      <c r="C13" s="21"/>
      <c r="D13" s="21"/>
      <c r="E13" s="12"/>
      <c r="F13" s="13"/>
      <c r="G13" s="34">
        <f>IF(OR(F13=""),"",IF(AND(F13&lt;&gt;"Κ"),"ΛΥΠΑΜΑΙ!!",IF(F13="Κ","ΜΠΡΑΒΟ!!")))</f>
      </c>
      <c r="H13" s="18">
        <f>IF(OR(F13=""),"",IF(OR(F13&lt;&gt;"Κ",F13="Κ"),"ΝΙΚΟΣ ΚΑΖΑΝΤΖΑΚΗΣ"))</f>
      </c>
      <c r="I13" s="19" t="str">
        <f t="shared" si="0"/>
        <v>0</v>
      </c>
      <c r="J13" s="6"/>
      <c r="K13" s="6"/>
      <c r="L13" s="6"/>
    </row>
    <row r="14" spans="1:12" ht="57.75" customHeight="1" thickBot="1" thickTop="1">
      <c r="A14" s="16" t="s">
        <v>8</v>
      </c>
      <c r="B14" s="20" t="s">
        <v>41</v>
      </c>
      <c r="C14" s="21"/>
      <c r="D14" s="21"/>
      <c r="E14" s="9"/>
      <c r="F14" s="13"/>
      <c r="G14" s="34">
        <f>IF(OR(F14=""),"",IF(AND(F14&lt;&gt;"Κ"),"ΛΥΠΑΜΑΙ!!",IF(F14="Κ","ΜΠΡΑΒΟ!!")))</f>
      </c>
      <c r="H14" s="18">
        <f>IF(OR(F14=""),"",IF(OR(F14&lt;&gt;"Κ",F14="Κ"),"ΝΙΚΟΣ ΚΑΖΑΝΤΖΑΚΗΣ"))</f>
      </c>
      <c r="I14" s="19" t="str">
        <f t="shared" si="0"/>
        <v>0</v>
      </c>
      <c r="J14" s="6"/>
      <c r="K14" s="6"/>
      <c r="L14" s="6"/>
    </row>
    <row r="15" spans="1:12" ht="57.75" customHeight="1" thickBot="1" thickTop="1">
      <c r="A15" s="16" t="s">
        <v>9</v>
      </c>
      <c r="B15" s="20" t="s">
        <v>42</v>
      </c>
      <c r="C15" s="21"/>
      <c r="D15" s="21"/>
      <c r="E15" s="10"/>
      <c r="F15" s="13"/>
      <c r="G15" s="34">
        <f>IF(OR(F15=""),"",IF(AND(F15&lt;&gt;"Κ"),"ΛΥΠΑΜΑΙ!!",IF(F15="Κ","ΜΠΡΑΒΟ!!")))</f>
      </c>
      <c r="H15" s="18">
        <f>IF(OR(F15=""),"",IF(OR(F15&lt;&gt;"Κ",F15="Κ"),"ΦΩΤΗΣ ΚΟΝΤΟΓΛΟΥ"))</f>
      </c>
      <c r="I15" s="19" t="str">
        <f t="shared" si="0"/>
        <v>0</v>
      </c>
      <c r="J15" s="6"/>
      <c r="K15" s="6"/>
      <c r="L15" s="6"/>
    </row>
    <row r="16" spans="1:12" ht="57.75" customHeight="1" thickBot="1" thickTop="1">
      <c r="A16" s="16" t="s">
        <v>10</v>
      </c>
      <c r="B16" s="20" t="s">
        <v>43</v>
      </c>
      <c r="C16" s="21"/>
      <c r="D16" s="21"/>
      <c r="E16" s="12"/>
      <c r="F16" s="13"/>
      <c r="G16" s="34">
        <f>IF(OR(F16=""),"",IF(AND(F16&lt;&gt;"Χ"),"ΛΥΠΑΜΑΙ!!",IF(F16="Χ","ΜΠΡΑΒΟ!!")))</f>
      </c>
      <c r="H16" s="18">
        <f>IF(OR(F16=""),"",IF(OR(F16&lt;&gt;"Χ",F16="Χ"),"ΧΡΥΣΕΣ ΕΛΙΕΣ"))</f>
      </c>
      <c r="I16" s="19" t="str">
        <f t="shared" si="0"/>
        <v>0</v>
      </c>
      <c r="J16" s="6"/>
      <c r="K16" s="6"/>
      <c r="L16" s="6"/>
    </row>
    <row r="17" spans="1:12" ht="57.75" customHeight="1" thickBot="1" thickTop="1">
      <c r="A17" s="16" t="s">
        <v>11</v>
      </c>
      <c r="B17" s="20" t="s">
        <v>44</v>
      </c>
      <c r="C17" s="21"/>
      <c r="D17" s="21"/>
      <c r="E17" s="10"/>
      <c r="F17" s="13"/>
      <c r="G17" s="34">
        <f>IF(OR(F17=""),"",IF(AND(F17&lt;&gt;"Π"),"ΛΥΠΑΜΑΙ!!",IF(F17="Π","ΜΠΡΑΒΟ!!")))</f>
      </c>
      <c r="H17" s="18">
        <f>IF(OR(F17=""),"",IF(OR(F17&lt;&gt;"Π",F17="Π"),"ΠΕΝΘΙΜΟ"))</f>
      </c>
      <c r="I17" s="19" t="str">
        <f t="shared" si="0"/>
        <v>0</v>
      </c>
      <c r="J17" s="6"/>
      <c r="K17" s="6"/>
      <c r="L17" s="6"/>
    </row>
    <row r="18" spans="1:12" ht="57.75" customHeight="1" thickBot="1" thickTop="1">
      <c r="A18" s="16" t="s">
        <v>12</v>
      </c>
      <c r="B18" s="20" t="s">
        <v>45</v>
      </c>
      <c r="C18" s="21"/>
      <c r="D18" s="21"/>
      <c r="E18" s="9"/>
      <c r="F18" s="13"/>
      <c r="G18" s="34">
        <f>IF(OR(F18=""),"",IF(AND(F18&lt;&gt;"Ξ"),"ΛΥΠΑΜΑΙ!!",IF(F18="Ξ","ΜΠΡΑΒΟ!!")))</f>
      </c>
      <c r="H18" s="18">
        <f>IF(OR(F18=""),"",IF(OR(F18&lt;&gt;"Ξ",F18="Ξ"),"ΞΑΝΘΟΥΛΑ"))</f>
      </c>
      <c r="I18" s="19" t="str">
        <f t="shared" si="0"/>
        <v>0</v>
      </c>
      <c r="J18" s="6"/>
      <c r="K18" s="6"/>
      <c r="L18" s="6"/>
    </row>
    <row r="19" spans="1:12" ht="57.75" customHeight="1" thickBot="1" thickTop="1">
      <c r="A19" s="16" t="s">
        <v>13</v>
      </c>
      <c r="B19" s="20" t="s">
        <v>60</v>
      </c>
      <c r="C19" s="21"/>
      <c r="D19" s="21"/>
      <c r="E19" s="12"/>
      <c r="F19" s="13"/>
      <c r="G19" s="34">
        <f>IF(OR(F19=""),"",IF(AND(F19&lt;&gt;"Μ"),"ΛΥΠΑΜΑΙ!!",IF(F19="Μ","ΜΠΡΑΒΟ!!")))</f>
      </c>
      <c r="H19" s="18">
        <f>IF(OR(F19=""),"",IF(OR(F19&lt;&gt;"Μ",F19="Μ"),"ΜΕΡΑ"))</f>
      </c>
      <c r="I19" s="19" t="str">
        <f t="shared" si="0"/>
        <v>0</v>
      </c>
      <c r="J19" s="6"/>
      <c r="K19" s="6"/>
      <c r="L19" s="6"/>
    </row>
    <row r="20" spans="1:12" ht="57.75" customHeight="1" thickBot="1" thickTop="1">
      <c r="A20" s="16" t="s">
        <v>14</v>
      </c>
      <c r="B20" s="20" t="s">
        <v>46</v>
      </c>
      <c r="C20" s="21"/>
      <c r="D20" s="21"/>
      <c r="E20" s="12"/>
      <c r="F20" s="13"/>
      <c r="G20" s="34">
        <f>IF(OR(F20=""),"",IF(AND(F20&lt;&gt;"Ε"),"ΛΥΠΑΜΑΙ!!",IF(F20="Ε","ΜΠΡΑΒΟ!!")))</f>
      </c>
      <c r="H20" s="18">
        <f>IF(OR(F20=""),"",IF(OR(F20&lt;&gt;"Ε",F20="Ε"),"ΕΥΜΕΝΗΣ"))</f>
      </c>
      <c r="I20" s="19" t="str">
        <f t="shared" si="0"/>
        <v>0</v>
      </c>
      <c r="J20" s="6"/>
      <c r="K20" s="6"/>
      <c r="L20" s="6"/>
    </row>
    <row r="21" spans="1:12" ht="57.75" customHeight="1" thickBot="1" thickTop="1">
      <c r="A21" s="16" t="s">
        <v>15</v>
      </c>
      <c r="B21" s="20" t="s">
        <v>47</v>
      </c>
      <c r="C21" s="21"/>
      <c r="D21" s="21"/>
      <c r="E21" s="9"/>
      <c r="F21" s="13"/>
      <c r="G21" s="34">
        <f>IF(OR(F21=""),"",IF(AND(F21&lt;&gt;"Β"),"ΛΥΠΑΜΑΙ!!",IF(F21="Β","ΜΠΡΑΒΟ!!")))</f>
      </c>
      <c r="H21" s="18">
        <f>IF(OR(F21=""),"",IF(OR(F21&lt;&gt;"Β",F21="Β"),"ΒΑΡΒΑΡΟΙ"))</f>
      </c>
      <c r="I21" s="19" t="str">
        <f t="shared" si="0"/>
        <v>0</v>
      </c>
      <c r="J21" s="6"/>
      <c r="K21" s="6"/>
      <c r="L21" s="6"/>
    </row>
    <row r="22" spans="1:12" ht="51" customHeight="1" thickBot="1" thickTop="1">
      <c r="A22" s="16" t="s">
        <v>16</v>
      </c>
      <c r="B22" s="20" t="s">
        <v>48</v>
      </c>
      <c r="C22" s="21"/>
      <c r="D22" s="21"/>
      <c r="E22" s="10"/>
      <c r="F22" s="13"/>
      <c r="G22" s="34">
        <f>IF(OR(F22=""),"",IF(AND(F22&lt;&gt;"Μ"),"ΛΥΠΑΜΑΙ!!",IF(F22="Μ","ΜΠΡΑΒΟ!!")))</f>
      </c>
      <c r="H22" s="18">
        <f>IF(OR(F22=""),"",IF(OR(F22&lt;&gt;"Μ",F22="Μ"),"ΜΕΣΟΛΟΓΓΙ"))</f>
      </c>
      <c r="I22" s="19" t="str">
        <f t="shared" si="0"/>
        <v>0</v>
      </c>
      <c r="J22" s="6"/>
      <c r="K22" s="6"/>
      <c r="L22" s="6"/>
    </row>
    <row r="23" spans="1:12" ht="57.75" customHeight="1" thickBot="1" thickTop="1">
      <c r="A23" s="16" t="s">
        <v>17</v>
      </c>
      <c r="B23" s="20" t="s">
        <v>49</v>
      </c>
      <c r="C23" s="21"/>
      <c r="D23" s="21"/>
      <c r="E23" s="12"/>
      <c r="F23" s="13"/>
      <c r="G23" s="34">
        <f>IF(OR(F23=""),"",IF(AND(F23&lt;&gt;"Σ"),"ΛΥΠΑΜΑΙ!!",IF(F23="Σ","ΜΠΡΑΒΟ!!")))</f>
      </c>
      <c r="H23" s="18">
        <f>IF(OR(F23=""),"",IF(OR(F23&lt;&gt;"Σ",F23="Σ"),"ΣΑΛΕΥΕΙΣ"))</f>
      </c>
      <c r="I23" s="19" t="str">
        <f t="shared" si="0"/>
        <v>0</v>
      </c>
      <c r="J23" s="6"/>
      <c r="K23" s="6"/>
      <c r="L23" s="6"/>
    </row>
    <row r="24" spans="1:12" ht="57.75" customHeight="1" thickBot="1" thickTop="1">
      <c r="A24" s="16" t="s">
        <v>18</v>
      </c>
      <c r="B24" s="20" t="s">
        <v>50</v>
      </c>
      <c r="C24" s="21"/>
      <c r="D24" s="21"/>
      <c r="E24" s="9"/>
      <c r="F24" s="13"/>
      <c r="G24" s="34">
        <f>IF(OR(F24=""),"",IF(AND(F24&lt;&gt;"Ρ"),"ΛΥΠΑΜΑΙ!!",IF(F24="Ρ","ΜΠΡΑΒΟ!!")))</f>
      </c>
      <c r="H24" s="18">
        <f>IF(OR(F24=""),"",IF(OR(F24&lt;&gt;"Ρ",F24="Ρ"),"ΡΟΔΙΤΙΣΣΑ"))</f>
      </c>
      <c r="I24" s="19" t="str">
        <f t="shared" si="0"/>
        <v>0</v>
      </c>
      <c r="J24" s="6"/>
      <c r="K24" s="6"/>
      <c r="L24" s="6"/>
    </row>
    <row r="25" spans="1:12" ht="44.25" customHeight="1" thickBot="1" thickTop="1">
      <c r="A25" s="16" t="s">
        <v>19</v>
      </c>
      <c r="B25" s="20" t="s">
        <v>51</v>
      </c>
      <c r="C25" s="21"/>
      <c r="D25" s="21"/>
      <c r="E25" s="9"/>
      <c r="F25" s="13"/>
      <c r="G25" s="34">
        <f>IF(OR(F25=""),"",IF(AND(F25&lt;&gt;"Η"),"ΛΥΠΑΜΑΙ!!",IF(F25="Η","ΜΠΡΑΒΟ!!")))</f>
      </c>
      <c r="H25" s="18">
        <f>IF(OR(F25=""),"",IF(OR(F25&lt;&gt;"Η",F25="Η"),"ΗΡΑΚΛΕΑ"))</f>
      </c>
      <c r="I25" s="19" t="str">
        <f t="shared" si="0"/>
        <v>0</v>
      </c>
      <c r="J25" s="6"/>
      <c r="K25" s="6"/>
      <c r="L25" s="6"/>
    </row>
    <row r="26" spans="1:12" ht="44.25" customHeight="1" thickBot="1" thickTop="1">
      <c r="A26" s="16" t="s">
        <v>20</v>
      </c>
      <c r="B26" s="20" t="s">
        <v>61</v>
      </c>
      <c r="C26" s="21"/>
      <c r="D26" s="21"/>
      <c r="E26" s="12"/>
      <c r="F26" s="13"/>
      <c r="G26" s="34">
        <f>IF(OR(F26=""),"",IF(AND(F26&lt;&gt;"Α"),"ΛΥΠΑΜΑΙ!!",IF(F26="Α","ΜΠΡΑΒΟ!!")))</f>
      </c>
      <c r="H26" s="18">
        <f>IF(OR(F26=""),"",IF(OR(F26&lt;&gt;"Α",F26="Α"),"ΑΝΘΟΣ ΤΟΥ ΓΙΑΛΟΥ"))</f>
      </c>
      <c r="I26" s="19" t="str">
        <f t="shared" si="0"/>
        <v>0</v>
      </c>
      <c r="J26" s="6"/>
      <c r="K26" s="6"/>
      <c r="L26" s="6"/>
    </row>
    <row r="27" spans="1:12" ht="57.75" customHeight="1" thickBot="1" thickTop="1">
      <c r="A27" s="16" t="s">
        <v>24</v>
      </c>
      <c r="B27" s="20" t="s">
        <v>52</v>
      </c>
      <c r="C27" s="21"/>
      <c r="D27" s="21"/>
      <c r="E27" s="12"/>
      <c r="F27" s="13"/>
      <c r="G27" s="34">
        <f>IF(OR(F27=""),"",IF(AND(F27&lt;&gt;"Α"),"ΛΥΠΑΜΑΙ!!",IF(F27="Α","ΜΠΡΑΒΟ!!")))</f>
      </c>
      <c r="H27" s="18">
        <f>IF(OR(F27=""),"",IF(OR(F27&lt;&gt;"Α",F27="Α"),"ΑΚΡΙΤΙΚΟ"))</f>
      </c>
      <c r="I27" s="19" t="str">
        <f t="shared" si="0"/>
        <v>0</v>
      </c>
      <c r="J27" s="6"/>
      <c r="K27" s="6"/>
      <c r="L27" s="6"/>
    </row>
    <row r="28" spans="1:9" ht="57.75" customHeight="1" thickBot="1" thickTop="1">
      <c r="A28" s="16" t="s">
        <v>25</v>
      </c>
      <c r="B28" s="20" t="s">
        <v>53</v>
      </c>
      <c r="C28" s="21"/>
      <c r="D28" s="21"/>
      <c r="E28" s="12"/>
      <c r="F28" s="13"/>
      <c r="G28" s="34">
        <f>IF(OR(F28=""),"",IF(AND(F28&lt;&gt;"Τ"),"ΛΥΠΑΜΑΙ!!",IF(F28="Τ","ΜΠΡΑΒΟ!!")))</f>
      </c>
      <c r="H28" s="18">
        <f>IF(OR(F28=""),"",IF(OR(F28&lt;&gt;"Τ",F28="Τ"),"ΤΗΣ ΞΕΝΙΤΙΑΣ"))</f>
      </c>
      <c r="I28" s="19" t="str">
        <f t="shared" si="0"/>
        <v>0</v>
      </c>
    </row>
    <row r="29" spans="1:9" ht="57.75" customHeight="1" thickBot="1" thickTop="1">
      <c r="A29" s="16" t="s">
        <v>26</v>
      </c>
      <c r="B29" s="20" t="s">
        <v>54</v>
      </c>
      <c r="C29" s="21"/>
      <c r="D29" s="21"/>
      <c r="E29" s="12"/>
      <c r="F29" s="13"/>
      <c r="G29" s="34">
        <f>IF(OR(F29=""),"",IF(AND(F29&lt;&gt;"Μ"),"ΛΥΠΑΜΑΙ!!",IF(F29="Μ","ΜΠΡΑΒΟ!!")))</f>
      </c>
      <c r="H29" s="18">
        <f>IF(OR(F29=""),"",IF(OR(F29&lt;&gt;"Μ",F29="Μ"),"ΜΑΛΑΓΜΑΤΕΝΙΟΣ"))</f>
      </c>
      <c r="I29" s="19" t="str">
        <f t="shared" si="0"/>
        <v>0</v>
      </c>
    </row>
    <row r="30" spans="1:9" ht="57.75" customHeight="1" thickBot="1" thickTop="1">
      <c r="A30" s="16" t="s">
        <v>27</v>
      </c>
      <c r="B30" s="20" t="s">
        <v>62</v>
      </c>
      <c r="C30" s="21"/>
      <c r="D30" s="21"/>
      <c r="E30" s="12"/>
      <c r="F30" s="13"/>
      <c r="G30" s="34">
        <f>IF(OR(F30=""),"",IF(AND(F30&lt;&gt;"Π"),"ΛΥΠΑΜΑΙ!!",IF(F30="Π","ΜΠΡΑΒΟ!!")))</f>
      </c>
      <c r="H30" s="18">
        <f>IF(OR(F30=""),"",IF(OR(F30&lt;&gt;"Π",F30="Π"),"ΠΡΟΣΩΠΟΠΟΙΗΣΗ"))</f>
      </c>
      <c r="I30" s="19" t="str">
        <f t="shared" si="0"/>
        <v>0</v>
      </c>
    </row>
    <row r="31" spans="1:9" ht="57.75" customHeight="1" thickBot="1" thickTop="1">
      <c r="A31" s="16" t="s">
        <v>28</v>
      </c>
      <c r="B31" s="20" t="s">
        <v>63</v>
      </c>
      <c r="C31" s="21"/>
      <c r="D31" s="21"/>
      <c r="E31" s="12"/>
      <c r="F31" s="13"/>
      <c r="G31" s="34">
        <f>IF(OR(F31=""),"",IF(AND(F31&lt;&gt;"Π"),"ΛΥΠΑΜΑΙ!!",IF(F31="Π","ΜΠΡΑΒΟ!!")))</f>
      </c>
      <c r="H31" s="18">
        <f>IF(OR(F31=""),"",IF(OR(F31&lt;&gt;"Π",F31="Π"),"ΠΑΡΟΜΟΙΩΣΗ"))</f>
      </c>
      <c r="I31" s="19" t="str">
        <f t="shared" si="0"/>
        <v>0</v>
      </c>
    </row>
    <row r="32" spans="1:9" ht="57.75" customHeight="1" thickBot="1" thickTop="1">
      <c r="A32" s="16" t="s">
        <v>29</v>
      </c>
      <c r="B32" s="20" t="s">
        <v>55</v>
      </c>
      <c r="C32" s="21"/>
      <c r="D32" s="21"/>
      <c r="E32" s="12"/>
      <c r="F32" s="13"/>
      <c r="G32" s="34">
        <f>IF(OR(F32=""),"",IF(AND(F32&lt;&gt;"Κ"),"ΛΥΠΑΜΑΙ!!",IF(F32="Κ","ΜΠΡΑΒΟ!!")))</f>
      </c>
      <c r="H32" s="18">
        <f>IF(OR(F32=""),"",IF(OR(F32&lt;&gt;"Κ",F32="Κ"),"ΚΥΚΛΟΣ"))</f>
      </c>
      <c r="I32" s="19" t="str">
        <f t="shared" si="0"/>
        <v>0</v>
      </c>
    </row>
    <row r="33" spans="1:9" ht="57.75" customHeight="1" thickBot="1" thickTop="1">
      <c r="A33" s="16" t="s">
        <v>30</v>
      </c>
      <c r="B33" s="20" t="s">
        <v>56</v>
      </c>
      <c r="C33" s="21"/>
      <c r="D33" s="21"/>
      <c r="E33" s="12"/>
      <c r="F33" s="13"/>
      <c r="G33" s="34">
        <f>IF(OR(F33=""),"",IF(AND(F33&lt;&gt;"Γ"),"ΛΥΠΑΜΑΙ!!",IF(F33="Γ","ΜΠΡΑΒΟ!!")))</f>
      </c>
      <c r="H33" s="18">
        <f>IF(OR(F33=""),"",IF(OR(F33&lt;&gt;"Γ",F33="Γ"),"ΓΡΑΜΜΙΚΗ"))</f>
      </c>
      <c r="I33" s="19" t="str">
        <f t="shared" si="0"/>
        <v>0</v>
      </c>
    </row>
    <row r="34" spans="1:9" ht="57.75" customHeight="1" thickBot="1" thickTop="1">
      <c r="A34" s="16" t="s">
        <v>31</v>
      </c>
      <c r="B34" s="20" t="s">
        <v>57</v>
      </c>
      <c r="C34" s="21"/>
      <c r="D34" s="21"/>
      <c r="E34" s="12"/>
      <c r="F34" s="13"/>
      <c r="G34" s="34">
        <f>IF(OR(F34=""),"",IF(AND(F34&lt;&gt;"Δ"),"ΛΥΠΑΜΑΙ!!",IF(F34="Δ","ΜΠΡΑΒΟ!!")))</f>
      </c>
      <c r="H34" s="18">
        <f>IF(OR(F34=""),"",IF(OR(F34&lt;&gt;"Δ",F34="Δ"),"ΔΙΑΣΚΕΛΙΣΜΟΣ"))</f>
      </c>
      <c r="I34" s="19" t="str">
        <f t="shared" si="0"/>
        <v>0</v>
      </c>
    </row>
    <row r="35" spans="1:9" ht="57.75" customHeight="1" thickBot="1" thickTop="1">
      <c r="A35" s="16" t="s">
        <v>32</v>
      </c>
      <c r="B35" s="20" t="s">
        <v>58</v>
      </c>
      <c r="C35" s="21"/>
      <c r="D35" s="21"/>
      <c r="E35" s="12"/>
      <c r="F35" s="13"/>
      <c r="G35" s="34">
        <f>IF(OR(F35=""),"",IF(AND(F35&lt;&gt;"Ε"),"ΛΥΠΑΜΑΙ!!",IF(F35="Ε","ΜΠΡΑΒΟ!!")))</f>
      </c>
      <c r="H35" s="18">
        <f>IF(OR(F35=""),"",IF(OR(F35&lt;&gt;"Ε",F35="Ε"),"ΕΥΓΕΝΩΝ"))</f>
      </c>
      <c r="I35" s="19" t="str">
        <f t="shared" si="0"/>
        <v>0</v>
      </c>
    </row>
    <row r="36" spans="1:9" ht="57.75" customHeight="1" thickTop="1">
      <c r="A36" s="16" t="s">
        <v>33</v>
      </c>
      <c r="B36" s="20" t="s">
        <v>59</v>
      </c>
      <c r="C36" s="21"/>
      <c r="D36" s="21"/>
      <c r="E36" s="12"/>
      <c r="F36" s="13"/>
      <c r="G36" s="34">
        <f>IF(OR(F36=""),"",IF(AND(F36&lt;&gt;"Μ"),"ΛΥΠΑΜΑΙ!!",IF(F36="Μ","ΜΠΡΑΒΟ!!")))</f>
      </c>
      <c r="H36" s="18">
        <f>IF(OR(F36=""),"",IF(OR(F36&lt;&gt;"Μ",F36="Μ"),"ΜΕΤΑΦΟΡΑ"))</f>
      </c>
      <c r="I36" s="19" t="str">
        <f>IF($G36="ΜΠΡΑΒΟ!!","0,57","0")</f>
        <v>0</v>
      </c>
    </row>
    <row r="37" spans="7:9" ht="19.5">
      <c r="G37" s="28" t="s">
        <v>22</v>
      </c>
      <c r="H37" s="28"/>
      <c r="I37" s="14">
        <f>COUNTIF(B7:G36,"ΜΠΡΑΒΟ!!")</f>
        <v>0</v>
      </c>
    </row>
    <row r="38" spans="7:9" ht="19.5">
      <c r="G38" s="27"/>
      <c r="H38" s="27"/>
      <c r="I38" s="17"/>
    </row>
  </sheetData>
  <sheetProtection password="910F" sheet="1" objects="1" scenarios="1" selectLockedCells="1"/>
  <mergeCells count="38">
    <mergeCell ref="G38:H38"/>
    <mergeCell ref="G37:H37"/>
    <mergeCell ref="A6:D6"/>
    <mergeCell ref="B27:D27"/>
    <mergeCell ref="B24:D24"/>
    <mergeCell ref="B25:D25"/>
    <mergeCell ref="B26:D26"/>
    <mergeCell ref="B12:D12"/>
    <mergeCell ref="B13:D13"/>
    <mergeCell ref="B22:D22"/>
    <mergeCell ref="G6:I6"/>
    <mergeCell ref="A2:I2"/>
    <mergeCell ref="B21:D21"/>
    <mergeCell ref="B14:D14"/>
    <mergeCell ref="A5:I5"/>
    <mergeCell ref="B15:D15"/>
    <mergeCell ref="B17:D17"/>
    <mergeCell ref="B18:D18"/>
    <mergeCell ref="B19:D19"/>
    <mergeCell ref="B20:D20"/>
    <mergeCell ref="B28:D28"/>
    <mergeCell ref="A1:I1"/>
    <mergeCell ref="B10:D10"/>
    <mergeCell ref="B11:D11"/>
    <mergeCell ref="B7:D7"/>
    <mergeCell ref="A3:I4"/>
    <mergeCell ref="B8:D8"/>
    <mergeCell ref="B9:D9"/>
    <mergeCell ref="B23:D23"/>
    <mergeCell ref="B16:D16"/>
    <mergeCell ref="B29:D29"/>
    <mergeCell ref="B30:D30"/>
    <mergeCell ref="B31:D31"/>
    <mergeCell ref="B32:D32"/>
    <mergeCell ref="B33:D33"/>
    <mergeCell ref="B34:D34"/>
    <mergeCell ref="B35:D35"/>
    <mergeCell ref="B36:D36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ignoredErrors>
    <ignoredError sqref="G8:H8 G12:H12 G16 G29:H29 G33:H3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Νεοελληνική Λογοτεχνία (3)</dc:title>
  <dc:subject/>
  <dc:creator>Σταματία Σταμάτη</dc:creator>
  <cp:keywords/>
  <dc:description/>
  <cp:lastModifiedBy>user</cp:lastModifiedBy>
  <cp:lastPrinted>2005-11-20T09:38:05Z</cp:lastPrinted>
  <dcterms:created xsi:type="dcterms:W3CDTF">2005-10-18T21:02:59Z</dcterms:created>
  <dcterms:modified xsi:type="dcterms:W3CDTF">2005-12-03T12:21:16Z</dcterms:modified>
  <cp:category/>
  <cp:version/>
  <cp:contentType/>
  <cp:contentStatus/>
</cp:coreProperties>
</file>