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50" windowHeight="8700" activeTab="0"/>
  </bookViews>
  <sheets>
    <sheet name="ΦΟΡΜΑ" sheetId="1" r:id="rId1"/>
    <sheet name="ΜΙΣΘΟΔΟΣΙΑ" sheetId="2" r:id="rId2"/>
    <sheet name="ΠΙΝΑΚΑΣ ΜΟΝΙΜΩΝ" sheetId="3" r:id="rId3"/>
    <sheet name="ΠΙΝΑΚΑΣ ΑΝΑΠΛΗΡΩΤΩΝ" sheetId="4" r:id="rId4"/>
    <sheet name="DATA" sheetId="5" state="hidden" r:id="rId5"/>
  </sheets>
  <definedNames>
    <definedName name="_nP1">'ΦΟΡΜΑ'!$H$9</definedName>
    <definedName name="_nP2">'ΦΟΡΜΑ'!$H$10</definedName>
    <definedName name="APOD">'ΦΟΡΜΑ'!$H$11</definedName>
    <definedName name="cTypos">'ΦΟΡΜΑ'!$H$12</definedName>
    <definedName name="exodid">'DATA'!$I$28:$K$29</definedName>
    <definedName name="krat">'ΜΙΣΘΟΔΟΣΙΑ'!$O$7</definedName>
    <definedName name="mikta1">'ΜΙΣΘΟΔΟΣΙΑ'!$O$6</definedName>
    <definedName name="NEOS1">'ΦΟΡΜΑ'!$D$21</definedName>
    <definedName name="_xlnm.Print_Area" localSheetId="1">'ΜΙΣΘΟΔΟΣΙΑ'!$C$1:$M$18</definedName>
    <definedName name="_xlnm.Print_Area" localSheetId="3">'ΠΙΝΑΚΑΣ ΑΝΑΠΛΗΡΩΤΩΝ'!$A$1:$Y$42</definedName>
    <definedName name="_xlnm.Print_Area" localSheetId="2">'ΠΙΝΑΚΑΣ ΜΟΝΙΜΩΝ'!$A$1:$Y$42</definedName>
    <definedName name="_xlnm.Print_Area" localSheetId="0">'ΦΟΡΜΑ'!$E$1</definedName>
    <definedName name="_xlnm.Print_Titles" localSheetId="3">'ΠΙΝΑΚΑΣ ΑΝΑΠΛΗΡΩΤΩΝ'!$1:$5</definedName>
    <definedName name="_xlnm.Print_Titles" localSheetId="2">'ΠΙΝΑΚΑΣ ΜΟΝΙΜΩΝ'!$1:$5</definedName>
    <definedName name="TH_KR">'ΦΟΡΜΑ'!$H$15</definedName>
    <definedName name="ΘΕΣΗΣ">'DATA'!$I$3:$L$11</definedName>
    <definedName name="ΜΕΤΑΠΤΥΧΙΑΚΟ">'DATA'!$I$15:$K$17</definedName>
    <definedName name="ΝΕΟΣ">'DATA'!$C$12</definedName>
  </definedNames>
  <calcPr fullCalcOnLoad="1"/>
</workbook>
</file>

<file path=xl/comments1.xml><?xml version="1.0" encoding="utf-8"?>
<comments xmlns="http://schemas.openxmlformats.org/spreadsheetml/2006/main">
  <authors>
    <author>K_M</author>
    <author>USER</author>
    <author>km</author>
    <author>user</author>
  </authors>
  <commentList>
    <comment ref="H9" authorId="0">
      <text>
        <r>
          <rPr>
            <sz val="10"/>
            <rFont val="Tahoma"/>
            <family val="2"/>
          </rPr>
          <t>nP1</t>
        </r>
      </text>
    </comment>
    <comment ref="H10" authorId="0">
      <text>
        <r>
          <rPr>
            <sz val="10"/>
            <rFont val="Tahoma"/>
            <family val="2"/>
          </rPr>
          <t>nP2</t>
        </r>
      </text>
    </comment>
    <comment ref="H12" authorId="0">
      <text>
        <r>
          <rPr>
            <b/>
            <sz val="11"/>
            <rFont val="Tahoma"/>
            <family val="2"/>
          </rPr>
          <t>cTypos
Π - N</t>
        </r>
        <r>
          <rPr>
            <sz val="11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0"/>
          </rPr>
          <t xml:space="preserve">Κ. ΜΑΝΙΤΑΡΑΣ
Εισάγουμε Ποσό: π.χ. 105,00 </t>
        </r>
        <r>
          <rPr>
            <sz val="8"/>
            <rFont val="Tahoma"/>
            <family val="0"/>
          </rPr>
          <t xml:space="preserve">
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Κ. ΜΑΝΙΤΑΡΑΣ
Εισάγουμε Ποσό: ……………………. 
</t>
        </r>
      </text>
    </comment>
    <comment ref="F4" authorId="2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</t>
        </r>
      </text>
    </comment>
    <comment ref="H15" authorId="2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ΕΠΙΔΟΜΑ ΘΕΣΗΣ Δ/ΝΤΗ ΥΠΟΛΟΓΙΖΌΜΕΝΟ ΣΤΟ ΜΤΠΥ &amp; ΣΥΝΤΑΞΗ</t>
        </r>
      </text>
    </comment>
    <comment ref="B22" authorId="3">
      <text>
        <r>
          <rPr>
            <sz val="9"/>
            <rFont val="Tahoma"/>
            <family val="2"/>
          </rPr>
          <t xml:space="preserve">Ποσό για αναχώρηση προϋπηρεσίας </t>
        </r>
      </text>
    </comment>
  </commentList>
</comments>
</file>

<file path=xl/sharedStrings.xml><?xml version="1.0" encoding="utf-8"?>
<sst xmlns="http://schemas.openxmlformats.org/spreadsheetml/2006/main" count="234" uniqueCount="163">
  <si>
    <t>Αποδοχές</t>
  </si>
  <si>
    <t>Τύπος</t>
  </si>
  <si>
    <t>Τιμές</t>
  </si>
  <si>
    <t>ΠΟΣΟ (€)</t>
  </si>
  <si>
    <t>ΚΑΤΗΓΟΡΑ</t>
  </si>
  <si>
    <t>ΥΕ</t>
  </si>
  <si>
    <t>ΔΕ</t>
  </si>
  <si>
    <t>ΤΕ</t>
  </si>
  <si>
    <t>ΤΕ1</t>
  </si>
  <si>
    <t>Μ. ΚΛΙΜΑΚΙΟ</t>
  </si>
  <si>
    <t>Β. Μ. ΠΟΣΟ</t>
  </si>
  <si>
    <t>Χωρίς Οικογενειακό Επίδομα</t>
  </si>
  <si>
    <t>Γάμου χωρίς παιδιά</t>
  </si>
  <si>
    <t>Γάμου  με 1 παιδί</t>
  </si>
  <si>
    <t>Γάμου  με 2 παιδιά</t>
  </si>
  <si>
    <t>Γάμου  με 3 παιδιά</t>
  </si>
  <si>
    <t>Γάμου  με 4 παιδιά</t>
  </si>
  <si>
    <t>Γάμου  με 5 παιδιά</t>
  </si>
  <si>
    <t>Γάμου  με 6 παιδιά</t>
  </si>
  <si>
    <t>Γάμου  με 7 παιδειά</t>
  </si>
  <si>
    <t>Γάμου  με 8 παιδιά</t>
  </si>
  <si>
    <t>Γάμου  με 9 παιδιά</t>
  </si>
  <si>
    <t>Γάμου με 10  παιδιά</t>
  </si>
  <si>
    <t>Γάμου  με 11 παιδιά</t>
  </si>
  <si>
    <t>Γάμου με 12  παιδιά</t>
  </si>
  <si>
    <t>ΟΙΚΟΓΕΝΕΙΑΚΙ ΕΠΙΔΟΜΑ</t>
  </si>
  <si>
    <t>ΘΕΣΗΣ</t>
  </si>
  <si>
    <t>ΠΡΟΪΣΤΑΜΕΝΟΣ ΓΡ.</t>
  </si>
  <si>
    <t>ΧΩΡΙΣ</t>
  </si>
  <si>
    <t>Δ/ΝΤΗΣ ΓΥΜΝ-ΤΕΣ-ΔΗΜ.</t>
  </si>
  <si>
    <t>Δ/ΝΤΗΣ ΛΥΚΕΙΟΥ-ΕΠΑΛ</t>
  </si>
  <si>
    <t>ΥΠΟΔ/ΝΤΗΣ- ΤΟΜΕΑΡΧΗΣ</t>
  </si>
  <si>
    <t>Σύμβουλοι &amp; Προϊστάμενοι Διευθύνσεων Πρωτοβάθμιας και Δευτεροβάθμιας Εκπαίδευσης</t>
  </si>
  <si>
    <t>Προϊστάμενοι Γραφείων Πρωτοβάθμιας και Δευτεροβάθμιας Εκπαίδευσης και Φυσικής Αγωγής</t>
  </si>
  <si>
    <t>Διευθυντές Γενικών, Κλασικών, Τεχνικών Επαγγελματικών Λυκείων και Ενιαίων Πολυκλαδικών Λυκείων</t>
  </si>
  <si>
    <t xml:space="preserve">Διευθυντές Γυμνασίων, Τεχνικών και Επαγγελματικών Σχολών, Τετραθέσιων και άνω Δημοτικών Σχολείων και Σχολικών Εργαστηριακών Κέντρων. </t>
  </si>
  <si>
    <t xml:space="preserve">Υποδιευθυντές Σχολικών Μονάδων, Υπεύθυνοι Τομέων Σχολικών Εργαστηριακών Κέντρων και Προϊστάμενοι Τμημάτων Εκπαιδευτικών Θεμάτων των Διευθύνσεων Πρωτοβάθμιας και Δευτεροβάθμιας Εκπαίδευσης. </t>
  </si>
  <si>
    <t>Προϊστάμενοι Μονοθέσιων, Διθέσιων και Τριθέσιων Δημοτικών Σχολείων και Νηπιαγωγείων</t>
  </si>
  <si>
    <t>Προϊστάμενοι Τμημάτων διοίκησης</t>
  </si>
  <si>
    <t>Οι Εκπαιδευτικοί που αποσπώνται σε:</t>
  </si>
  <si>
    <t>Κέντρα Περιβαλλοντικής Εκπαίδευσης (Κ.Π.Ε.)  - Ερ/κά Κέντρα Φυσικών Επιστηµών (Ε.Κ.Φ.Ε.). - ΚΕ.ΣΥ.Π. - Γραφεία Σ.Ε.Π. - υπεύθυνοι της περιβαλλοντικής εκπαίδευσης -Πληροφορικής και Νέων Τεχνολογιών (ΠΛΗ.ΝΕ.Τ.).</t>
  </si>
  <si>
    <t>1-2-3/ΘΕΣΙΟΥ</t>
  </si>
  <si>
    <t>ΕΚΠ/ΚΩΝ ΘΕΜΑΤΩΝ</t>
  </si>
  <si>
    <t>ΠΛΗΝΕΤ-ΚΕΣΥΠ</t>
  </si>
  <si>
    <t>Α/Α</t>
  </si>
  <si>
    <t>ΜΕΤΑΠΤΥΧΙΑΚΟ</t>
  </si>
  <si>
    <t>ΣΠΟΥΔΕΣ</t>
  </si>
  <si>
    <t>ΔΙΔΑΚΤΟΡΙΚΟ</t>
  </si>
  <si>
    <t>ΑΠΟΔΟΣΗΣ</t>
  </si>
  <si>
    <t xml:space="preserve">ΤΕ-ΠΕ χωρίς πτυχίο   </t>
  </si>
  <si>
    <t xml:space="preserve">Τ.Ε με πτυχίο   ΤΕΙ  </t>
  </si>
  <si>
    <t>Π.Ε.</t>
  </si>
  <si>
    <t>Υ.Ε  -Δ.Ε.</t>
  </si>
  <si>
    <t>ΕΞΩΔΙΔΑΚΤΙΚΟ</t>
  </si>
  <si>
    <t>ΝΑΙ</t>
  </si>
  <si>
    <t>ΌΧΙ</t>
  </si>
  <si>
    <t>Απομακρυσμένων απομονωμένων περιοχών</t>
  </si>
  <si>
    <t>Επιδόματα ειδικών σχολείων</t>
  </si>
  <si>
    <t>Πεδινών Π.Ε.</t>
  </si>
  <si>
    <t>Ορεινών Π.Ε. και ορεινών
Γυμνασίων Ξάνθης και Ροδόπης</t>
  </si>
  <si>
    <t>Δυσπρόσιτων μειονοτικών</t>
  </si>
  <si>
    <t>Ειδικής αγωγής -Σχ συμβούλους Ε.Α.</t>
  </si>
  <si>
    <r>
      <t xml:space="preserve">Κατηγορίας </t>
    </r>
    <r>
      <rPr>
        <b/>
        <sz val="11"/>
        <rFont val="Times New Roman"/>
        <family val="1"/>
      </rPr>
      <t>B'</t>
    </r>
  </si>
  <si>
    <r>
      <t xml:space="preserve">Κατηγορίας </t>
    </r>
    <r>
      <rPr>
        <b/>
        <sz val="11"/>
        <rFont val="Times New Roman"/>
        <family val="1"/>
      </rPr>
      <t>A'</t>
    </r>
  </si>
  <si>
    <t>Προβληματικές Παραμεθόριες</t>
  </si>
  <si>
    <t>ΠΡΟΒΛΗΜΑΤΙΚΕΣ</t>
  </si>
  <si>
    <t xml:space="preserve"> </t>
  </si>
  <si>
    <t>ΜΚ ΕΙΣ</t>
  </si>
  <si>
    <t>ΠΕ</t>
  </si>
  <si>
    <t>Ν</t>
  </si>
  <si>
    <t>Π</t>
  </si>
  <si>
    <t>ΚΛΑΔΟΣ:</t>
  </si>
  <si>
    <t>ΒΑΣΙΚΟΣ ΜΙΣΘΟΣ:</t>
  </si>
  <si>
    <t>ΕΞΩΔΙΔΑΚΤΙΚΟ:</t>
  </si>
  <si>
    <t>ΘΕΣΗΣ:</t>
  </si>
  <si>
    <t>ΜΕΤΑΠΤΥΧΙΑΚΟ:</t>
  </si>
  <si>
    <t>Κίνητρο απόδοσης:</t>
  </si>
  <si>
    <t>Επ. ειδικής απασχόλησης:</t>
  </si>
  <si>
    <t>Επ. παραμεθ. Περιοχών:</t>
  </si>
  <si>
    <t>ΜΕΡΙΚΟ ΣΥΝΟΛΟ:</t>
  </si>
  <si>
    <t>ΕΠΙΚΟΥΡΙΚΗ ΕΡΓΟΔΟΤΗ:</t>
  </si>
  <si>
    <t>ΣΥΝΟΛΟ ΑΚΑΘΑΡΙΣΤΩΝ:</t>
  </si>
  <si>
    <t>Υγ. Περίθαλψη:</t>
  </si>
  <si>
    <t>Μ.Τ.Π.Υ.:</t>
  </si>
  <si>
    <t>Τ.Ε.Α.Δ.Υ.:</t>
  </si>
  <si>
    <t>Τ.Π.Δ.Υ.:</t>
  </si>
  <si>
    <t>Σύνταξη (ΓΛΚ):</t>
  </si>
  <si>
    <t>Διαδοχική Ασφάλιση:</t>
  </si>
  <si>
    <t>ΔΑΝΕΙΟ 1ο:</t>
  </si>
  <si>
    <t>ΔΑΝΕΙΟ 2ο:</t>
  </si>
  <si>
    <t>ΣΥΝΟΛΟ ΚΡΑΤΗΣΕΩΝ:</t>
  </si>
  <si>
    <t>ΚΑΘΑΡΑ:</t>
  </si>
  <si>
    <t>Φόρος:</t>
  </si>
  <si>
    <t>ΑΠΟΔΟΣΕΧ ΕΤΟΥΣ</t>
  </si>
  <si>
    <t>ΦΟΡΕΣ</t>
  </si>
  <si>
    <t>ΦΟΡΟ_ΚΡΑΤΗΣΗ_ΜΗΝΑ</t>
  </si>
  <si>
    <t>ΦΟΡΟ_ΠΟΣΟ_ΜΗΝΑ</t>
  </si>
  <si>
    <t>ΦΟΡΟ_ΚΡΑΤΗΣΗ_ΔΩΡΟΥ</t>
  </si>
  <si>
    <t>ΦΟΡΟ_ΠΟΣΟ_ΔΩΡΟΥ</t>
  </si>
  <si>
    <t>ΦΟΡΟ_ΠΟΣΟ_ΕΤΟΥΣ</t>
  </si>
  <si>
    <t>ΦΟΡΟΣ_ΕΤΟΥΣ</t>
  </si>
  <si>
    <t>ΦΟΡΟΣ_14</t>
  </si>
  <si>
    <t>ΜΙΣΘΟΔΟΣΙΑ  ΜΗΝΟΣ</t>
  </si>
  <si>
    <t>ΔΩΡΟ  ΧΡΙΣΤΟΥΓΕΝΝΩΝ</t>
  </si>
  <si>
    <t xml:space="preserve">ΑΣΦΑΛΙΣΜΕΝΟΣ </t>
  </si>
  <si>
    <t>Αφορολόγητο τέκνων</t>
  </si>
  <si>
    <t>ΝΕΟΣ ΑΣΦΑΛΙΣΜΕΝΟΣ</t>
  </si>
  <si>
    <t>ΠΑΛΑΙΟΣ ΑΣΦΑΛΙΣΜΕΝΟΣ</t>
  </si>
  <si>
    <t xml:space="preserve">ΚΛΑΔΟΣ: </t>
  </si>
  <si>
    <t xml:space="preserve">ΚΛΙΜΑΚΙΟ: </t>
  </si>
  <si>
    <t>ΟΙΚΟΓΕΝΕΙΑΚΌ:</t>
  </si>
  <si>
    <t>Mισθολογικό Κλιάκιο:</t>
  </si>
  <si>
    <t>Οικογενειακό:</t>
  </si>
  <si>
    <t>Επίδομα θέσης:</t>
  </si>
  <si>
    <t>Μεταπτυχιακό:</t>
  </si>
  <si>
    <t>Εξωδιδακτικό:</t>
  </si>
  <si>
    <t>ΝΕΟΣ ή ΠΑΛΑΙΟΣ:</t>
  </si>
  <si>
    <t>μαθηματικός</t>
  </si>
  <si>
    <t xml:space="preserve">Κωνσταντίνος Μανιταράς </t>
  </si>
  <si>
    <t xml:space="preserve">Καταχωρούμε στοιχεία μονό σε κελιά με χρώμα </t>
  </si>
  <si>
    <t>Μεταβολή κλιμαkίου (Μ.Κ.)</t>
  </si>
  <si>
    <t>SUM</t>
  </si>
  <si>
    <t>SYNT</t>
  </si>
  <si>
    <t>ΜΚ</t>
  </si>
  <si>
    <t>np2</t>
  </si>
  <si>
    <t>ΚΑΘΑΡΑ</t>
  </si>
  <si>
    <t>Βασικός Μισθός:</t>
  </si>
  <si>
    <t>ΜΕΡΙΚΟ ΣΥΝΟΛΟ</t>
  </si>
  <si>
    <t>ΣΥΝΟΛΟ ΑΚΑΘΑΡΙΣΤΩΝ ΑΠΟΔΟΧΩΝ</t>
  </si>
  <si>
    <t>ΚΡΑΤΗΣΗΕΙΣ</t>
  </si>
  <si>
    <t>ΟΝΟΜΑΤΕΠΩΝΥΜΟ:</t>
  </si>
  <si>
    <t>…………………………………………</t>
  </si>
  <si>
    <t>Κρατήσεις Νεοδιόριστου</t>
  </si>
  <si>
    <t>ΝΕΟΔΙΟΡΙΣΜΟΣ</t>
  </si>
  <si>
    <t>Μ.Τ.Π.Υ._ek:</t>
  </si>
  <si>
    <t>Τ.Ε.Α.Δ.Υ._ek:</t>
  </si>
  <si>
    <t>Αφορ. για 1</t>
  </si>
  <si>
    <t>Αφορ. για 2</t>
  </si>
  <si>
    <t>Αφορ. για 3</t>
  </si>
  <si>
    <t>Αφορ. για 4</t>
  </si>
  <si>
    <t>Αφορ. για 5</t>
  </si>
  <si>
    <t>Αφορ. για 6</t>
  </si>
  <si>
    <t>Αφορ. για 7</t>
  </si>
  <si>
    <t>Αφορ. για 8</t>
  </si>
  <si>
    <t>Αφορ. για 9</t>
  </si>
  <si>
    <t>Αφορ. για 10</t>
  </si>
  <si>
    <t>Αφορ. για 11</t>
  </si>
  <si>
    <t>Αφορ. για 12</t>
  </si>
  <si>
    <t>Αφορ. για  0</t>
  </si>
  <si>
    <t>ΑΝΑΠΛΗΡΩΤΕΣ</t>
  </si>
  <si>
    <t>ΙΚΑ ΕΡΓΟΔΟΤΗ:</t>
  </si>
  <si>
    <t>ΙΚΑ  ΔΗΜΟΣΙΟΥ</t>
  </si>
  <si>
    <t>ΙΚΑ ΑΣΦΑΛΙΣΜΕΝΟΥ</t>
  </si>
  <si>
    <t>ΙΚΑ ΣΥΝΟΛΟ</t>
  </si>
  <si>
    <t>ΕΦΟΡΙΑ ΣΤΑΘΕΡΗ</t>
  </si>
  <si>
    <t>ΜΤΠΥ</t>
  </si>
  <si>
    <t>ΔΩΡΟ   ΧΡΙΣΤΟΥΓΕΝΝΩΝ</t>
  </si>
  <si>
    <t>X-10%</t>
  </si>
  <si>
    <t>παλιά θέσης</t>
  </si>
  <si>
    <t>Αποδοχές 2010</t>
  </si>
  <si>
    <t>Δ/ΝΤΗΣ Β/ΘΜΙΑΣ &amp; ΣΧ.ΣΥΜ.</t>
  </si>
  <si>
    <t>Επιδ. Διδ. Προετοιμασίας.</t>
  </si>
  <si>
    <t>Υ.Ε  -Δ.Ε. /+10 χρον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</si>
</sst>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F800]dddd\,\ mmmm\ dd\,\ yyyy"/>
    <numFmt numFmtId="166" formatCode="#,##0.00\ &quot;€&quot;"/>
    <numFmt numFmtId="167" formatCode="[$-408]dddd\,\ d\ mmmm\ yy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8"/>
      <name val="Tahoma"/>
      <family val="0"/>
    </font>
    <font>
      <b/>
      <sz val="10"/>
      <name val="Arial Narrow"/>
      <family val="2"/>
    </font>
    <font>
      <b/>
      <sz val="16"/>
      <color indexed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12"/>
      <name val="Arial Narrow"/>
      <family val="2"/>
    </font>
    <font>
      <sz val="11"/>
      <color indexed="47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51"/>
      <name val="Tahoma"/>
      <family val="2"/>
    </font>
    <font>
      <b/>
      <sz val="8"/>
      <name val="Tahoma"/>
      <family val="0"/>
    </font>
    <font>
      <b/>
      <i/>
      <sz val="9"/>
      <color indexed="10"/>
      <name val="Tahoma"/>
      <family val="2"/>
    </font>
    <font>
      <b/>
      <i/>
      <sz val="9"/>
      <color indexed="12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12"/>
      <name val="Tahoma"/>
      <family val="2"/>
    </font>
    <font>
      <sz val="9"/>
      <name val="Tahoma"/>
      <family val="2"/>
    </font>
    <font>
      <b/>
      <sz val="8"/>
      <color indexed="16"/>
      <name val="Arial Narrow"/>
      <family val="2"/>
    </font>
    <font>
      <b/>
      <sz val="9"/>
      <color indexed="16"/>
      <name val="Arial Narrow"/>
      <family val="2"/>
    </font>
    <font>
      <b/>
      <sz val="9"/>
      <color indexed="10"/>
      <name val="Arial Narrow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sz val="9"/>
      <color indexed="19"/>
      <name val="Arial Narrow"/>
      <family val="2"/>
    </font>
    <font>
      <b/>
      <sz val="10"/>
      <color indexed="10"/>
      <name val="Tahom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3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16"/>
      </patternFill>
    </fill>
    <fill>
      <patternFill patternType="gray0625">
        <fgColor indexed="16"/>
        <bgColor indexed="43"/>
      </patternFill>
    </fill>
    <fill>
      <patternFill patternType="gray0625">
        <fgColor indexed="16"/>
        <bgColor indexed="41"/>
      </patternFill>
    </fill>
    <fill>
      <patternFill patternType="gray0625">
        <fgColor indexed="22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double">
        <color indexed="10"/>
      </left>
      <right/>
      <top style="thin"/>
      <bottom style="medium"/>
    </border>
    <border>
      <left style="double">
        <color indexed="10"/>
      </left>
      <right/>
      <top/>
      <bottom/>
    </border>
    <border>
      <left/>
      <right/>
      <top/>
      <bottom style="double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/>
      <top/>
      <bottom style="double">
        <color indexed="10"/>
      </bottom>
    </border>
    <border>
      <left/>
      <right/>
      <top style="thin"/>
      <bottom style="medium"/>
    </border>
    <border>
      <left/>
      <right style="double">
        <color indexed="10"/>
      </right>
      <top/>
      <bottom style="double">
        <color indexed="10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>
        <color indexed="10"/>
      </right>
      <top style="double">
        <color indexed="10"/>
      </top>
      <bottom/>
    </border>
    <border>
      <left/>
      <right style="double">
        <color indexed="10"/>
      </right>
      <top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7" borderId="1" applyNumberFormat="0" applyAlignment="0" applyProtection="0"/>
    <xf numFmtId="0" fontId="62" fillId="16" borderId="2" applyNumberFormat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0" borderId="0" applyNumberFormat="0" applyBorder="0" applyAlignment="0" applyProtection="0"/>
    <xf numFmtId="0" fontId="63" fillId="21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2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1" applyNumberFormat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3" fillId="24" borderId="0" xfId="0" applyNumberFormat="1" applyFont="1" applyFill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24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2" fontId="3" fillId="0" borderId="0" xfId="0" applyNumberFormat="1" applyFont="1" applyFill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1" fontId="3" fillId="15" borderId="0" xfId="0" applyNumberFormat="1" applyFont="1" applyFill="1" applyAlignment="1">
      <alignment/>
    </xf>
    <xf numFmtId="0" fontId="3" fillId="15" borderId="0" xfId="0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2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" fontId="28" fillId="20" borderId="27" xfId="0" applyNumberFormat="1" applyFont="1" applyFill="1" applyBorder="1" applyAlignment="1">
      <alignment/>
    </xf>
    <xf numFmtId="4" fontId="28" fillId="20" borderId="26" xfId="0" applyNumberFormat="1" applyFont="1" applyFill="1" applyBorder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2" fontId="28" fillId="0" borderId="0" xfId="0" applyNumberFormat="1" applyFont="1" applyAlignment="1">
      <alignment/>
    </xf>
    <xf numFmtId="4" fontId="21" fillId="0" borderId="28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7" fillId="7" borderId="29" xfId="0" applyFont="1" applyFill="1" applyBorder="1" applyAlignment="1">
      <alignment horizontal="right" vertical="center" wrapText="1"/>
    </xf>
    <xf numFmtId="0" fontId="28" fillId="0" borderId="30" xfId="0" applyFont="1" applyBorder="1" applyAlignment="1">
      <alignment horizontal="right"/>
    </xf>
    <xf numFmtId="0" fontId="28" fillId="0" borderId="31" xfId="0" applyFont="1" applyBorder="1" applyAlignment="1">
      <alignment horizontal="right"/>
    </xf>
    <xf numFmtId="4" fontId="32" fillId="0" borderId="32" xfId="0" applyNumberFormat="1" applyFont="1" applyFill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28" fillId="0" borderId="34" xfId="0" applyFont="1" applyBorder="1" applyAlignment="1">
      <alignment horizontal="right"/>
    </xf>
    <xf numFmtId="0" fontId="27" fillId="25" borderId="35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3" fontId="21" fillId="0" borderId="28" xfId="0" applyNumberFormat="1" applyFont="1" applyFill="1" applyBorder="1" applyAlignment="1">
      <alignment horizontal="left"/>
    </xf>
    <xf numFmtId="166" fontId="36" fillId="4" borderId="36" xfId="0" applyNumberFormat="1" applyFont="1" applyFill="1" applyBorder="1" applyAlignment="1" applyProtection="1">
      <alignment/>
      <protection locked="0"/>
    </xf>
    <xf numFmtId="166" fontId="36" fillId="4" borderId="29" xfId="0" applyNumberFormat="1" applyFont="1" applyFill="1" applyBorder="1" applyAlignment="1" applyProtection="1">
      <alignment/>
      <protection locked="0"/>
    </xf>
    <xf numFmtId="0" fontId="6" fillId="26" borderId="0" xfId="0" applyFont="1" applyFill="1" applyAlignment="1">
      <alignment/>
    </xf>
    <xf numFmtId="0" fontId="7" fillId="26" borderId="0" xfId="0" applyFont="1" applyFill="1" applyAlignment="1">
      <alignment/>
    </xf>
    <xf numFmtId="0" fontId="13" fillId="3" borderId="29" xfId="0" applyFont="1" applyFill="1" applyBorder="1" applyAlignment="1">
      <alignment horizontal="right" vertical="center" wrapText="1"/>
    </xf>
    <xf numFmtId="0" fontId="40" fillId="27" borderId="29" xfId="0" applyFont="1" applyFill="1" applyBorder="1" applyAlignment="1">
      <alignment horizontal="center" vertical="center" wrapText="1"/>
    </xf>
    <xf numFmtId="0" fontId="40" fillId="27" borderId="29" xfId="0" applyFont="1" applyFill="1" applyBorder="1" applyAlignment="1">
      <alignment/>
    </xf>
    <xf numFmtId="0" fontId="40" fillId="27" borderId="29" xfId="0" applyFont="1" applyFill="1" applyBorder="1" applyAlignment="1">
      <alignment horizontal="right" vertical="center" wrapText="1"/>
    </xf>
    <xf numFmtId="166" fontId="36" fillId="4" borderId="17" xfId="0" applyNumberFormat="1" applyFont="1" applyFill="1" applyBorder="1" applyAlignment="1" applyProtection="1">
      <alignment/>
      <protection locked="0"/>
    </xf>
    <xf numFmtId="0" fontId="6" fillId="0" borderId="37" xfId="0" applyFont="1" applyBorder="1" applyAlignment="1">
      <alignment/>
    </xf>
    <xf numFmtId="0" fontId="28" fillId="0" borderId="34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 wrapText="1"/>
    </xf>
    <xf numFmtId="0" fontId="40" fillId="27" borderId="36" xfId="0" applyFont="1" applyFill="1" applyBorder="1" applyAlignment="1">
      <alignment horizontal="right" vertical="center" wrapText="1"/>
    </xf>
    <xf numFmtId="0" fontId="6" fillId="26" borderId="0" xfId="0" applyFont="1" applyFill="1" applyBorder="1" applyAlignment="1">
      <alignment/>
    </xf>
    <xf numFmtId="0" fontId="7" fillId="26" borderId="38" xfId="0" applyFont="1" applyFill="1" applyBorder="1" applyAlignment="1">
      <alignment horizontal="center" vertical="center" wrapText="1"/>
    </xf>
    <xf numFmtId="3" fontId="12" fillId="26" borderId="38" xfId="0" applyNumberFormat="1" applyFont="1" applyFill="1" applyBorder="1" applyAlignment="1">
      <alignment horizontal="center"/>
    </xf>
    <xf numFmtId="4" fontId="12" fillId="26" borderId="29" xfId="0" applyNumberFormat="1" applyFont="1" applyFill="1" applyBorder="1" applyAlignment="1">
      <alignment horizontal="center"/>
    </xf>
    <xf numFmtId="0" fontId="12" fillId="26" borderId="29" xfId="0" applyFont="1" applyFill="1" applyBorder="1" applyAlignment="1">
      <alignment horizontal="center"/>
    </xf>
    <xf numFmtId="3" fontId="12" fillId="26" borderId="14" xfId="0" applyNumberFormat="1" applyFont="1" applyFill="1" applyBorder="1" applyAlignment="1">
      <alignment horizontal="center"/>
    </xf>
    <xf numFmtId="0" fontId="6" fillId="26" borderId="38" xfId="0" applyFont="1" applyFill="1" applyBorder="1" applyAlignment="1">
      <alignment horizontal="center"/>
    </xf>
    <xf numFmtId="0" fontId="39" fillId="0" borderId="0" xfId="34" applyFont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6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 horizontal="right"/>
    </xf>
    <xf numFmtId="0" fontId="7" fillId="25" borderId="0" xfId="0" applyFont="1" applyFill="1" applyAlignment="1">
      <alignment/>
    </xf>
    <xf numFmtId="4" fontId="37" fillId="7" borderId="29" xfId="0" applyNumberFormat="1" applyFont="1" applyFill="1" applyBorder="1" applyAlignment="1">
      <alignment horizontal="right"/>
    </xf>
    <xf numFmtId="4" fontId="13" fillId="7" borderId="29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26" fillId="22" borderId="0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right"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20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/>
    </xf>
    <xf numFmtId="166" fontId="36" fillId="0" borderId="36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2" fontId="7" fillId="25" borderId="0" xfId="0" applyNumberFormat="1" applyFont="1" applyFill="1" applyBorder="1" applyAlignment="1">
      <alignment horizontal="center"/>
    </xf>
    <xf numFmtId="3" fontId="13" fillId="7" borderId="29" xfId="0" applyNumberFormat="1" applyFont="1" applyFill="1" applyBorder="1" applyAlignment="1">
      <alignment horizontal="right"/>
    </xf>
    <xf numFmtId="4" fontId="37" fillId="7" borderId="29" xfId="0" applyNumberFormat="1" applyFont="1" applyFill="1" applyBorder="1" applyAlignment="1" applyProtection="1">
      <alignment horizontal="right"/>
      <protection hidden="1"/>
    </xf>
    <xf numFmtId="3" fontId="37" fillId="7" borderId="29" xfId="0" applyNumberFormat="1" applyFont="1" applyFill="1" applyBorder="1" applyAlignment="1" applyProtection="1">
      <alignment horizontal="right"/>
      <protection hidden="1"/>
    </xf>
    <xf numFmtId="4" fontId="33" fillId="28" borderId="40" xfId="0" applyNumberFormat="1" applyFont="1" applyFill="1" applyBorder="1" applyAlignment="1">
      <alignment horizontal="right"/>
    </xf>
    <xf numFmtId="4" fontId="33" fillId="28" borderId="35" xfId="0" applyNumberFormat="1" applyFont="1" applyFill="1" applyBorder="1" applyAlignment="1">
      <alignment horizontal="right"/>
    </xf>
    <xf numFmtId="4" fontId="34" fillId="29" borderId="32" xfId="0" applyNumberFormat="1" applyFont="1" applyFill="1" applyBorder="1" applyAlignment="1">
      <alignment horizontal="right"/>
    </xf>
    <xf numFmtId="4" fontId="33" fillId="30" borderId="4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4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4" fontId="30" fillId="0" borderId="0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4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" fontId="54" fillId="4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2" fontId="46" fillId="24" borderId="42" xfId="0" applyNumberFormat="1" applyFont="1" applyFill="1" applyBorder="1" applyAlignment="1">
      <alignment horizontal="center" wrapText="1"/>
    </xf>
    <xf numFmtId="2" fontId="46" fillId="24" borderId="43" xfId="0" applyNumberFormat="1" applyFont="1" applyFill="1" applyBorder="1" applyAlignment="1">
      <alignment horizontal="right" textRotation="90" wrapText="1"/>
    </xf>
    <xf numFmtId="2" fontId="46" fillId="24" borderId="44" xfId="0" applyNumberFormat="1" applyFont="1" applyFill="1" applyBorder="1" applyAlignment="1">
      <alignment horizontal="right" textRotation="90" wrapText="1"/>
    </xf>
    <xf numFmtId="3" fontId="46" fillId="0" borderId="29" xfId="0" applyNumberFormat="1" applyFont="1" applyFill="1" applyBorder="1" applyAlignment="1">
      <alignment horizontal="right"/>
    </xf>
    <xf numFmtId="4" fontId="24" fillId="0" borderId="29" xfId="0" applyNumberFormat="1" applyFont="1" applyBorder="1" applyAlignment="1">
      <alignment/>
    </xf>
    <xf numFmtId="4" fontId="50" fillId="31" borderId="29" xfId="0" applyNumberFormat="1" applyFont="1" applyFill="1" applyBorder="1" applyAlignment="1">
      <alignment/>
    </xf>
    <xf numFmtId="4" fontId="47" fillId="0" borderId="29" xfId="0" applyNumberFormat="1" applyFont="1" applyBorder="1" applyAlignment="1">
      <alignment/>
    </xf>
    <xf numFmtId="4" fontId="46" fillId="0" borderId="29" xfId="0" applyNumberFormat="1" applyFont="1" applyBorder="1" applyAlignment="1">
      <alignment/>
    </xf>
    <xf numFmtId="4" fontId="44" fillId="0" borderId="29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0" fontId="24" fillId="0" borderId="45" xfId="0" applyFont="1" applyFill="1" applyBorder="1" applyAlignment="1">
      <alignment horizontal="center"/>
    </xf>
    <xf numFmtId="4" fontId="46" fillId="0" borderId="46" xfId="0" applyNumberFormat="1" applyFont="1" applyBorder="1" applyAlignment="1">
      <alignment/>
    </xf>
    <xf numFmtId="0" fontId="24" fillId="0" borderId="47" xfId="0" applyFont="1" applyFill="1" applyBorder="1" applyAlignment="1">
      <alignment horizontal="center"/>
    </xf>
    <xf numFmtId="4" fontId="24" fillId="0" borderId="48" xfId="0" applyNumberFormat="1" applyFont="1" applyBorder="1" applyAlignment="1">
      <alignment/>
    </xf>
    <xf numFmtId="4" fontId="50" fillId="31" borderId="48" xfId="0" applyNumberFormat="1" applyFont="1" applyFill="1" applyBorder="1" applyAlignment="1">
      <alignment/>
    </xf>
    <xf numFmtId="4" fontId="47" fillId="0" borderId="48" xfId="0" applyNumberFormat="1" applyFont="1" applyBorder="1" applyAlignment="1">
      <alignment/>
    </xf>
    <xf numFmtId="2" fontId="24" fillId="0" borderId="48" xfId="0" applyNumberFormat="1" applyFont="1" applyBorder="1" applyAlignment="1">
      <alignment/>
    </xf>
    <xf numFmtId="4" fontId="46" fillId="0" borderId="48" xfId="0" applyNumberFormat="1" applyFont="1" applyBorder="1" applyAlignment="1">
      <alignment/>
    </xf>
    <xf numFmtId="4" fontId="46" fillId="0" borderId="49" xfId="0" applyNumberFormat="1" applyFont="1" applyBorder="1" applyAlignment="1">
      <alignment/>
    </xf>
    <xf numFmtId="0" fontId="24" fillId="0" borderId="50" xfId="0" applyFont="1" applyFill="1" applyBorder="1" applyAlignment="1">
      <alignment horizontal="center"/>
    </xf>
    <xf numFmtId="3" fontId="46" fillId="0" borderId="18" xfId="0" applyNumberFormat="1" applyFont="1" applyFill="1" applyBorder="1" applyAlignment="1">
      <alignment horizontal="right"/>
    </xf>
    <xf numFmtId="4" fontId="24" fillId="0" borderId="18" xfId="0" applyNumberFormat="1" applyFont="1" applyBorder="1" applyAlignment="1">
      <alignment/>
    </xf>
    <xf numFmtId="4" fontId="50" fillId="31" borderId="18" xfId="0" applyNumberFormat="1" applyFont="1" applyFill="1" applyBorder="1" applyAlignment="1">
      <alignment/>
    </xf>
    <xf numFmtId="4" fontId="47" fillId="0" borderId="18" xfId="0" applyNumberFormat="1" applyFont="1" applyBorder="1" applyAlignment="1">
      <alignment/>
    </xf>
    <xf numFmtId="2" fontId="24" fillId="0" borderId="18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4" fontId="46" fillId="0" borderId="51" xfId="0" applyNumberFormat="1" applyFont="1" applyBorder="1" applyAlignment="1">
      <alignment/>
    </xf>
    <xf numFmtId="0" fontId="44" fillId="0" borderId="52" xfId="0" applyFont="1" applyFill="1" applyBorder="1" applyAlignment="1">
      <alignment horizontal="center"/>
    </xf>
    <xf numFmtId="4" fontId="44" fillId="0" borderId="53" xfId="0" applyNumberFormat="1" applyFont="1" applyBorder="1" applyAlignment="1">
      <alignment/>
    </xf>
    <xf numFmtId="4" fontId="50" fillId="31" borderId="53" xfId="0" applyNumberFormat="1" applyFont="1" applyFill="1" applyBorder="1" applyAlignment="1">
      <alignment/>
    </xf>
    <xf numFmtId="4" fontId="45" fillId="0" borderId="53" xfId="0" applyNumberFormat="1" applyFont="1" applyBorder="1" applyAlignment="1">
      <alignment/>
    </xf>
    <xf numFmtId="4" fontId="45" fillId="0" borderId="54" xfId="0" applyNumberFormat="1" applyFont="1" applyBorder="1" applyAlignment="1">
      <alignment/>
    </xf>
    <xf numFmtId="0" fontId="44" fillId="0" borderId="45" xfId="0" applyFont="1" applyFill="1" applyBorder="1" applyAlignment="1">
      <alignment horizontal="center"/>
    </xf>
    <xf numFmtId="4" fontId="45" fillId="0" borderId="46" xfId="0" applyNumberFormat="1" applyFont="1" applyBorder="1" applyAlignment="1">
      <alignment/>
    </xf>
    <xf numFmtId="0" fontId="44" fillId="0" borderId="47" xfId="0" applyFont="1" applyFill="1" applyBorder="1" applyAlignment="1">
      <alignment horizontal="center"/>
    </xf>
    <xf numFmtId="4" fontId="44" fillId="0" borderId="48" xfId="0" applyNumberFormat="1" applyFont="1" applyBorder="1" applyAlignment="1">
      <alignment/>
    </xf>
    <xf numFmtId="4" fontId="45" fillId="0" borderId="48" xfId="0" applyNumberFormat="1" applyFont="1" applyBorder="1" applyAlignment="1">
      <alignment/>
    </xf>
    <xf numFmtId="4" fontId="45" fillId="0" borderId="49" xfId="0" applyNumberFormat="1" applyFont="1" applyBorder="1" applyAlignment="1">
      <alignment/>
    </xf>
    <xf numFmtId="4" fontId="23" fillId="28" borderId="31" xfId="0" applyNumberFormat="1" applyFont="1" applyFill="1" applyBorder="1" applyAlignment="1">
      <alignment horizontal="right"/>
    </xf>
    <xf numFmtId="4" fontId="23" fillId="28" borderId="0" xfId="0" applyNumberFormat="1" applyFont="1" applyFill="1" applyBorder="1" applyAlignment="1">
      <alignment horizontal="right"/>
    </xf>
    <xf numFmtId="4" fontId="23" fillId="28" borderId="55" xfId="0" applyNumberFormat="1" applyFont="1" applyFill="1" applyBorder="1" applyAlignment="1">
      <alignment horizontal="right"/>
    </xf>
    <xf numFmtId="4" fontId="23" fillId="28" borderId="32" xfId="0" applyNumberFormat="1" applyFont="1" applyFill="1" applyBorder="1" applyAlignment="1">
      <alignment horizontal="right"/>
    </xf>
    <xf numFmtId="0" fontId="23" fillId="28" borderId="56" xfId="0" applyFont="1" applyFill="1" applyBorder="1" applyAlignment="1">
      <alignment/>
    </xf>
    <xf numFmtId="0" fontId="55" fillId="0" borderId="0" xfId="0" applyFont="1" applyAlignment="1" applyProtection="1">
      <alignment horizontal="center"/>
      <protection locked="0"/>
    </xf>
    <xf numFmtId="2" fontId="46" fillId="24" borderId="57" xfId="0" applyNumberFormat="1" applyFont="1" applyFill="1" applyBorder="1" applyAlignment="1">
      <alignment horizontal="center" wrapText="1"/>
    </xf>
    <xf numFmtId="2" fontId="46" fillId="24" borderId="58" xfId="0" applyNumberFormat="1" applyFont="1" applyFill="1" applyBorder="1" applyAlignment="1">
      <alignment horizontal="right" textRotation="90" wrapText="1"/>
    </xf>
    <xf numFmtId="3" fontId="46" fillId="24" borderId="58" xfId="0" applyNumberFormat="1" applyFont="1" applyFill="1" applyBorder="1" applyAlignment="1">
      <alignment horizontal="right" textRotation="90" wrapText="1"/>
    </xf>
    <xf numFmtId="2" fontId="46" fillId="24" borderId="59" xfId="0" applyNumberFormat="1" applyFont="1" applyFill="1" applyBorder="1" applyAlignment="1">
      <alignment horizontal="right" textRotation="90" wrapText="1"/>
    </xf>
    <xf numFmtId="3" fontId="44" fillId="0" borderId="29" xfId="0" applyNumberFormat="1" applyFont="1" applyBorder="1" applyAlignment="1">
      <alignment/>
    </xf>
    <xf numFmtId="4" fontId="51" fillId="31" borderId="29" xfId="0" applyNumberFormat="1" applyFont="1" applyFill="1" applyBorder="1" applyAlignment="1">
      <alignment/>
    </xf>
    <xf numFmtId="4" fontId="52" fillId="0" borderId="29" xfId="0" applyNumberFormat="1" applyFont="1" applyBorder="1" applyAlignment="1">
      <alignment/>
    </xf>
    <xf numFmtId="2" fontId="44" fillId="0" borderId="29" xfId="0" applyNumberFormat="1" applyFont="1" applyBorder="1" applyAlignment="1">
      <alignment/>
    </xf>
    <xf numFmtId="4" fontId="57" fillId="0" borderId="29" xfId="0" applyNumberFormat="1" applyFont="1" applyBorder="1" applyAlignment="1">
      <alignment/>
    </xf>
    <xf numFmtId="0" fontId="44" fillId="0" borderId="60" xfId="0" applyFont="1" applyFill="1" applyBorder="1" applyAlignment="1">
      <alignment horizontal="center"/>
    </xf>
    <xf numFmtId="4" fontId="44" fillId="0" borderId="61" xfId="0" applyNumberFormat="1" applyFont="1" applyBorder="1" applyAlignment="1">
      <alignment/>
    </xf>
    <xf numFmtId="3" fontId="44" fillId="0" borderId="61" xfId="0" applyNumberFormat="1" applyFont="1" applyBorder="1" applyAlignment="1">
      <alignment/>
    </xf>
    <xf numFmtId="4" fontId="51" fillId="31" borderId="61" xfId="0" applyNumberFormat="1" applyFont="1" applyFill="1" applyBorder="1" applyAlignment="1">
      <alignment/>
    </xf>
    <xf numFmtId="4" fontId="52" fillId="0" borderId="61" xfId="0" applyNumberFormat="1" applyFont="1" applyBorder="1" applyAlignment="1">
      <alignment/>
    </xf>
    <xf numFmtId="2" fontId="44" fillId="0" borderId="61" xfId="0" applyNumberFormat="1" applyFont="1" applyBorder="1" applyAlignment="1">
      <alignment/>
    </xf>
    <xf numFmtId="4" fontId="45" fillId="0" borderId="61" xfId="0" applyNumberFormat="1" applyFont="1" applyBorder="1" applyAlignment="1">
      <alignment/>
    </xf>
    <xf numFmtId="4" fontId="57" fillId="0" borderId="61" xfId="0" applyNumberFormat="1" applyFont="1" applyBorder="1" applyAlignment="1">
      <alignment/>
    </xf>
    <xf numFmtId="4" fontId="45" fillId="0" borderId="62" xfId="0" applyNumberFormat="1" applyFont="1" applyBorder="1" applyAlignment="1">
      <alignment/>
    </xf>
    <xf numFmtId="3" fontId="44" fillId="0" borderId="48" xfId="0" applyNumberFormat="1" applyFont="1" applyBorder="1" applyAlignment="1">
      <alignment/>
    </xf>
    <xf numFmtId="4" fontId="51" fillId="31" borderId="48" xfId="0" applyNumberFormat="1" applyFont="1" applyFill="1" applyBorder="1" applyAlignment="1">
      <alignment/>
    </xf>
    <xf numFmtId="4" fontId="52" fillId="0" borderId="48" xfId="0" applyNumberFormat="1" applyFont="1" applyBorder="1" applyAlignment="1">
      <alignment/>
    </xf>
    <xf numFmtId="2" fontId="44" fillId="0" borderId="48" xfId="0" applyNumberFormat="1" applyFont="1" applyBorder="1" applyAlignment="1">
      <alignment/>
    </xf>
    <xf numFmtId="4" fontId="57" fillId="0" borderId="48" xfId="0" applyNumberFormat="1" applyFont="1" applyBorder="1" applyAlignment="1">
      <alignment/>
    </xf>
    <xf numFmtId="0" fontId="0" fillId="21" borderId="0" xfId="0" applyFill="1" applyAlignment="1">
      <alignment/>
    </xf>
    <xf numFmtId="165" fontId="35" fillId="21" borderId="0" xfId="0" applyNumberFormat="1" applyFont="1" applyFill="1" applyAlignment="1">
      <alignment/>
    </xf>
    <xf numFmtId="2" fontId="46" fillId="21" borderId="0" xfId="0" applyNumberFormat="1" applyFont="1" applyFill="1" applyBorder="1" applyAlignment="1">
      <alignment horizontal="center" wrapText="1"/>
    </xf>
    <xf numFmtId="4" fontId="53" fillId="21" borderId="0" xfId="0" applyNumberFormat="1" applyFont="1" applyFill="1" applyAlignment="1">
      <alignment/>
    </xf>
    <xf numFmtId="4" fontId="0" fillId="21" borderId="0" xfId="0" applyNumberFormat="1" applyFill="1" applyAlignment="1">
      <alignment/>
    </xf>
    <xf numFmtId="2" fontId="59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3" fillId="24" borderId="63" xfId="0" applyFont="1" applyFill="1" applyBorder="1" applyAlignment="1">
      <alignment horizontal="right"/>
    </xf>
    <xf numFmtId="0" fontId="3" fillId="24" borderId="64" xfId="0" applyFont="1" applyFill="1" applyBorder="1" applyAlignment="1">
      <alignment/>
    </xf>
    <xf numFmtId="2" fontId="3" fillId="24" borderId="27" xfId="0" applyNumberFormat="1" applyFont="1" applyFill="1" applyBorder="1" applyAlignment="1">
      <alignment horizontal="right"/>
    </xf>
    <xf numFmtId="2" fontId="3" fillId="0" borderId="65" xfId="0" applyNumberFormat="1" applyFont="1" applyFill="1" applyBorder="1" applyAlignment="1">
      <alignment horizontal="right"/>
    </xf>
    <xf numFmtId="0" fontId="14" fillId="0" borderId="29" xfId="0" applyFont="1" applyBorder="1" applyAlignment="1">
      <alignment horizontal="justify" vertical="top" wrapText="1"/>
    </xf>
    <xf numFmtId="0" fontId="3" fillId="0" borderId="66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67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14" fillId="0" borderId="69" xfId="0" applyFont="1" applyBorder="1" applyAlignment="1">
      <alignment horizontal="justify" vertical="top" wrapText="1"/>
    </xf>
    <xf numFmtId="0" fontId="3" fillId="32" borderId="63" xfId="0" applyFont="1" applyFill="1" applyBorder="1" applyAlignment="1">
      <alignment/>
    </xf>
    <xf numFmtId="0" fontId="17" fillId="32" borderId="64" xfId="0" applyFont="1" applyFill="1" applyBorder="1" applyAlignment="1">
      <alignment horizontal="center"/>
    </xf>
    <xf numFmtId="1" fontId="3" fillId="15" borderId="65" xfId="0" applyNumberFormat="1" applyFont="1" applyFill="1" applyBorder="1" applyAlignment="1">
      <alignment/>
    </xf>
    <xf numFmtId="0" fontId="14" fillId="0" borderId="29" xfId="0" applyFont="1" applyBorder="1" applyAlignment="1">
      <alignment horizontal="justify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justify"/>
    </xf>
    <xf numFmtId="0" fontId="3" fillId="0" borderId="7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24" borderId="71" xfId="0" applyFont="1" applyFill="1" applyBorder="1" applyAlignment="1">
      <alignment horizontal="center"/>
    </xf>
    <xf numFmtId="0" fontId="3" fillId="24" borderId="72" xfId="0" applyFont="1" applyFill="1" applyBorder="1" applyAlignment="1">
      <alignment/>
    </xf>
    <xf numFmtId="1" fontId="3" fillId="15" borderId="73" xfId="0" applyNumberFormat="1" applyFont="1" applyFill="1" applyBorder="1" applyAlignment="1">
      <alignment/>
    </xf>
    <xf numFmtId="4" fontId="2" fillId="21" borderId="0" xfId="0" applyNumberFormat="1" applyFont="1" applyFill="1" applyAlignment="1">
      <alignment/>
    </xf>
    <xf numFmtId="2" fontId="76" fillId="0" borderId="0" xfId="0" applyNumberFormat="1" applyFont="1" applyAlignment="1">
      <alignment/>
    </xf>
    <xf numFmtId="2" fontId="76" fillId="0" borderId="19" xfId="0" applyNumberFormat="1" applyFont="1" applyBorder="1" applyAlignment="1">
      <alignment/>
    </xf>
    <xf numFmtId="2" fontId="76" fillId="0" borderId="74" xfId="0" applyNumberFormat="1" applyFont="1" applyBorder="1" applyAlignment="1">
      <alignment/>
    </xf>
    <xf numFmtId="2" fontId="76" fillId="0" borderId="20" xfId="0" applyNumberFormat="1" applyFont="1" applyBorder="1" applyAlignment="1">
      <alignment/>
    </xf>
    <xf numFmtId="2" fontId="76" fillId="0" borderId="75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 wrapText="1"/>
    </xf>
    <xf numFmtId="2" fontId="77" fillId="0" borderId="76" xfId="0" applyNumberFormat="1" applyFont="1" applyBorder="1" applyAlignment="1">
      <alignment/>
    </xf>
    <xf numFmtId="2" fontId="77" fillId="0" borderId="77" xfId="0" applyNumberFormat="1" applyFont="1" applyBorder="1" applyAlignment="1">
      <alignment/>
    </xf>
    <xf numFmtId="2" fontId="77" fillId="0" borderId="78" xfId="0" applyNumberFormat="1" applyFont="1" applyBorder="1" applyAlignment="1">
      <alignment/>
    </xf>
    <xf numFmtId="2" fontId="77" fillId="0" borderId="79" xfId="0" applyNumberFormat="1" applyFont="1" applyBorder="1" applyAlignment="1">
      <alignment/>
    </xf>
    <xf numFmtId="4" fontId="45" fillId="0" borderId="80" xfId="0" applyNumberFormat="1" applyFont="1" applyFill="1" applyBorder="1" applyAlignment="1">
      <alignment horizontal="right"/>
    </xf>
    <xf numFmtId="4" fontId="45" fillId="0" borderId="29" xfId="0" applyNumberFormat="1" applyFont="1" applyFill="1" applyBorder="1" applyAlignment="1">
      <alignment horizontal="right"/>
    </xf>
    <xf numFmtId="4" fontId="45" fillId="0" borderId="48" xfId="0" applyNumberFormat="1" applyFont="1" applyFill="1" applyBorder="1" applyAlignment="1">
      <alignment horizontal="right"/>
    </xf>
    <xf numFmtId="4" fontId="46" fillId="0" borderId="29" xfId="0" applyNumberFormat="1" applyFont="1" applyFill="1" applyBorder="1" applyAlignment="1">
      <alignment horizontal="right"/>
    </xf>
    <xf numFmtId="4" fontId="46" fillId="0" borderId="48" xfId="0" applyNumberFormat="1" applyFont="1" applyFill="1" applyBorder="1" applyAlignment="1">
      <alignment horizontal="right"/>
    </xf>
    <xf numFmtId="4" fontId="46" fillId="0" borderId="61" xfId="0" applyNumberFormat="1" applyFont="1" applyFill="1" applyBorder="1" applyAlignment="1">
      <alignment horizontal="right"/>
    </xf>
    <xf numFmtId="0" fontId="22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6" fillId="22" borderId="36" xfId="0" applyFont="1" applyFill="1" applyBorder="1" applyAlignment="1">
      <alignment horizontal="center"/>
    </xf>
    <xf numFmtId="0" fontId="6" fillId="22" borderId="37" xfId="0" applyFont="1" applyFill="1" applyBorder="1" applyAlignment="1">
      <alignment horizontal="center"/>
    </xf>
    <xf numFmtId="0" fontId="6" fillId="22" borderId="38" xfId="0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6" fillId="17" borderId="37" xfId="0" applyFont="1" applyFill="1" applyBorder="1" applyAlignment="1">
      <alignment horizontal="center"/>
    </xf>
    <xf numFmtId="0" fontId="6" fillId="17" borderId="38" xfId="0" applyFont="1" applyFill="1" applyBorder="1" applyAlignment="1">
      <alignment horizontal="center"/>
    </xf>
    <xf numFmtId="0" fontId="6" fillId="22" borderId="29" xfId="0" applyFont="1" applyFill="1" applyBorder="1" applyAlignment="1">
      <alignment horizontal="center"/>
    </xf>
    <xf numFmtId="0" fontId="58" fillId="24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81" xfId="0" applyFont="1" applyBorder="1" applyAlignment="1">
      <alignment horizontal="right"/>
    </xf>
    <xf numFmtId="0" fontId="5" fillId="4" borderId="36" xfId="0" applyFont="1" applyFill="1" applyBorder="1" applyAlignment="1" applyProtection="1">
      <alignment horizontal="left" wrapText="1"/>
      <protection locked="0"/>
    </xf>
    <xf numFmtId="0" fontId="5" fillId="4" borderId="37" xfId="0" applyFont="1" applyFill="1" applyBorder="1" applyAlignment="1" applyProtection="1">
      <alignment horizontal="left" wrapText="1"/>
      <protection locked="0"/>
    </xf>
    <xf numFmtId="0" fontId="5" fillId="4" borderId="38" xfId="0" applyFont="1" applyFill="1" applyBorder="1" applyAlignment="1" applyProtection="1">
      <alignment horizontal="left" wrapText="1"/>
      <protection locked="0"/>
    </xf>
    <xf numFmtId="4" fontId="21" fillId="0" borderId="0" xfId="0" applyNumberFormat="1" applyFont="1" applyFill="1" applyBorder="1" applyAlignment="1">
      <alignment horizontal="left" vertical="center" indent="1"/>
    </xf>
    <xf numFmtId="165" fontId="35" fillId="27" borderId="0" xfId="0" applyNumberFormat="1" applyFont="1" applyFill="1" applyAlignment="1">
      <alignment horizontal="center"/>
    </xf>
    <xf numFmtId="0" fontId="31" fillId="15" borderId="31" xfId="0" applyFont="1" applyFill="1" applyBorder="1" applyAlignment="1">
      <alignment horizontal="center"/>
    </xf>
    <xf numFmtId="0" fontId="31" fillId="15" borderId="0" xfId="0" applyFont="1" applyFill="1" applyBorder="1" applyAlignment="1">
      <alignment horizontal="center"/>
    </xf>
    <xf numFmtId="0" fontId="31" fillId="15" borderId="35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54" fillId="0" borderId="82" xfId="0" applyFont="1" applyFill="1" applyBorder="1" applyAlignment="1">
      <alignment horizontal="center"/>
    </xf>
    <xf numFmtId="0" fontId="0" fillId="8" borderId="0" xfId="0" applyFill="1" applyAlignment="1">
      <alignment/>
    </xf>
    <xf numFmtId="2" fontId="20" fillId="7" borderId="0" xfId="0" applyNumberFormat="1" applyFont="1" applyFill="1" applyBorder="1" applyAlignment="1">
      <alignment horizontal="right"/>
    </xf>
    <xf numFmtId="4" fontId="44" fillId="7" borderId="0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/>
    </xf>
    <xf numFmtId="0" fontId="54" fillId="0" borderId="83" xfId="0" applyFont="1" applyFill="1" applyBorder="1" applyAlignment="1">
      <alignment horizontal="center"/>
    </xf>
    <xf numFmtId="0" fontId="54" fillId="0" borderId="84" xfId="0" applyFont="1" applyFill="1" applyBorder="1" applyAlignment="1">
      <alignment horizontal="center"/>
    </xf>
    <xf numFmtId="0" fontId="54" fillId="0" borderId="85" xfId="0" applyFont="1" applyFill="1" applyBorder="1" applyAlignment="1">
      <alignment horizontal="center"/>
    </xf>
    <xf numFmtId="0" fontId="17" fillId="4" borderId="0" xfId="0" applyFont="1" applyFill="1" applyAlignment="1">
      <alignment horizontal="right"/>
    </xf>
    <xf numFmtId="0" fontId="4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95250</xdr:rowOff>
    </xdr:from>
    <xdr:to>
      <xdr:col>1</xdr:col>
      <xdr:colOff>323850</xdr:colOff>
      <xdr:row>25</xdr:row>
      <xdr:rowOff>114300</xdr:rowOff>
    </xdr:to>
    <xdr:sp macro="[0]!SHOW">
      <xdr:nvSpPr>
        <xdr:cNvPr id="1" name="AutoShape 27"/>
        <xdr:cNvSpPr>
          <a:spLocks/>
        </xdr:cNvSpPr>
      </xdr:nvSpPr>
      <xdr:spPr>
        <a:xfrm>
          <a:off x="190500" y="5419725"/>
          <a:ext cx="1962150" cy="180975"/>
        </a:xfrm>
        <a:prstGeom prst="roundRect">
          <a:avLst/>
        </a:prstGeom>
        <a:solidFill>
          <a:srgbClr val="99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ΕΜΦΑΝΙΣΗ  ΑΠΟΔΟΧΩΝ</a:t>
          </a:r>
        </a:p>
      </xdr:txBody>
    </xdr:sp>
    <xdr:clientData/>
  </xdr:twoCellAnchor>
  <xdr:twoCellAnchor editAs="oneCell">
    <xdr:from>
      <xdr:col>0</xdr:col>
      <xdr:colOff>180975</xdr:colOff>
      <xdr:row>26</xdr:row>
      <xdr:rowOff>19050</xdr:rowOff>
    </xdr:from>
    <xdr:to>
      <xdr:col>3</xdr:col>
      <xdr:colOff>752475</xdr:colOff>
      <xdr:row>44</xdr:row>
      <xdr:rowOff>114300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667375"/>
          <a:ext cx="44481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anitaras@sch.g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13"/>
  </sheetPr>
  <dimension ref="A1:IJ261"/>
  <sheetViews>
    <sheetView tabSelected="1" zoomScale="95" zoomScaleNormal="95" zoomScalePageLayoutView="0" workbookViewId="0" topLeftCell="A4">
      <selection activeCell="B22" sqref="B22"/>
    </sheetView>
  </sheetViews>
  <sheetFormatPr defaultColWidth="0" defaultRowHeight="12.75"/>
  <cols>
    <col min="1" max="1" width="27.421875" style="6" customWidth="1"/>
    <col min="2" max="2" width="25.28125" style="6" customWidth="1"/>
    <col min="3" max="3" width="5.421875" style="7" customWidth="1"/>
    <col min="4" max="4" width="13.00390625" style="8" customWidth="1"/>
    <col min="5" max="5" width="46.421875" style="96" customWidth="1"/>
    <col min="6" max="7" width="7.421875" style="84" hidden="1" customWidth="1"/>
    <col min="8" max="8" width="17.140625" style="84" hidden="1" customWidth="1"/>
    <col min="9" max="240" width="0" style="84" hidden="1" customWidth="1"/>
    <col min="241" max="16384" width="0" style="106" hidden="1" customWidth="1"/>
  </cols>
  <sheetData>
    <row r="1" spans="1:5" ht="12.75" customHeight="1">
      <c r="A1" s="103" t="s">
        <v>118</v>
      </c>
      <c r="C1" s="275" t="s">
        <v>159</v>
      </c>
      <c r="D1" s="275"/>
      <c r="E1" s="105"/>
    </row>
    <row r="2" spans="1:5" ht="9" customHeight="1">
      <c r="A2" s="104" t="s">
        <v>117</v>
      </c>
      <c r="E2" s="105"/>
    </row>
    <row r="3" ht="3" customHeight="1">
      <c r="E3" s="105"/>
    </row>
    <row r="4" spans="1:5" ht="14.25">
      <c r="A4" s="277" t="s">
        <v>119</v>
      </c>
      <c r="B4" s="278"/>
      <c r="C4" s="90"/>
      <c r="E4" s="105"/>
    </row>
    <row r="5" spans="1:5" ht="6" customHeight="1">
      <c r="A5" s="271"/>
      <c r="B5" s="272"/>
      <c r="C5" s="272"/>
      <c r="D5" s="273"/>
      <c r="E5" s="105"/>
    </row>
    <row r="6" spans="1:5" ht="17.25" customHeight="1">
      <c r="A6" s="86" t="s">
        <v>130</v>
      </c>
      <c r="B6" s="279" t="s">
        <v>131</v>
      </c>
      <c r="C6" s="280"/>
      <c r="D6" s="281"/>
      <c r="E6" s="276"/>
    </row>
    <row r="7" spans="1:244" s="85" customFormat="1" ht="12.75">
      <c r="A7" s="89" t="s">
        <v>0</v>
      </c>
      <c r="B7" s="87" t="s">
        <v>1</v>
      </c>
      <c r="C7" s="88"/>
      <c r="D7" s="95" t="s">
        <v>3</v>
      </c>
      <c r="E7" s="276"/>
      <c r="F7" s="97" t="s">
        <v>2</v>
      </c>
      <c r="IG7" s="109"/>
      <c r="IH7" s="109"/>
      <c r="II7" s="109"/>
      <c r="IJ7" s="109"/>
    </row>
    <row r="8" spans="1:6" ht="21.75" customHeight="1">
      <c r="A8" s="72" t="s">
        <v>71</v>
      </c>
      <c r="B8" s="141"/>
      <c r="C8" s="274"/>
      <c r="D8" s="110" t="str">
        <f>VLOOKUP(F8,DATA!A3:C9,2)</f>
        <v>ΠΕ</v>
      </c>
      <c r="E8" s="276"/>
      <c r="F8" s="98">
        <f>+DATA!C1</f>
        <v>5</v>
      </c>
    </row>
    <row r="9" spans="1:8" ht="23.25" customHeight="1">
      <c r="A9" s="72" t="s">
        <v>111</v>
      </c>
      <c r="B9" s="141"/>
      <c r="C9" s="274"/>
      <c r="D9" s="111">
        <f>+bm(F9,D8)</f>
        <v>1345</v>
      </c>
      <c r="E9" s="276"/>
      <c r="F9" s="98">
        <f>19-H13</f>
        <v>9</v>
      </c>
      <c r="H9" s="99">
        <f>+D9</f>
        <v>1345</v>
      </c>
    </row>
    <row r="10" spans="1:8" ht="21.75" customHeight="1">
      <c r="A10" s="72" t="s">
        <v>112</v>
      </c>
      <c r="B10" s="141"/>
      <c r="C10" s="274"/>
      <c r="D10" s="111">
        <f>Oik(F10)</f>
        <v>71</v>
      </c>
      <c r="E10" s="105"/>
      <c r="F10" s="98">
        <f>+DATA!H1</f>
        <v>4</v>
      </c>
      <c r="H10" s="99">
        <f>SUM(D10:D16)+B17-APOD</f>
        <v>745.28</v>
      </c>
    </row>
    <row r="11" spans="1:8" ht="21.75" customHeight="1">
      <c r="A11" s="72" t="s">
        <v>113</v>
      </c>
      <c r="B11" s="141"/>
      <c r="C11" s="274"/>
      <c r="D11" s="111">
        <f>VLOOKUP(F11,ΘΕΣΗΣ,3)</f>
        <v>256.08</v>
      </c>
      <c r="E11" s="105"/>
      <c r="F11" s="98">
        <f>+DATA!K1</f>
        <v>4</v>
      </c>
      <c r="H11" s="99">
        <f>+D16</f>
        <v>100</v>
      </c>
    </row>
    <row r="12" spans="1:8" ht="21.75" customHeight="1">
      <c r="A12" s="72" t="s">
        <v>77</v>
      </c>
      <c r="B12" s="141"/>
      <c r="C12" s="274"/>
      <c r="D12" s="111">
        <f>VLOOKUP(F12,DATA!I33:K38,3)</f>
        <v>0</v>
      </c>
      <c r="E12" s="105"/>
      <c r="F12" s="98">
        <f>+DATA!K32</f>
        <v>1</v>
      </c>
      <c r="H12" s="99" t="str">
        <f>+D20</f>
        <v>Π</v>
      </c>
    </row>
    <row r="13" spans="1:8" ht="21.75" customHeight="1">
      <c r="A13" s="72" t="s">
        <v>78</v>
      </c>
      <c r="B13" s="141"/>
      <c r="C13" s="274"/>
      <c r="D13" s="111">
        <f>VLOOKUP(F13,DATA!I41:Q44,3)</f>
        <v>0</v>
      </c>
      <c r="E13" s="105"/>
      <c r="F13" s="98">
        <f>+DATA!K40</f>
        <v>1</v>
      </c>
      <c r="H13" s="100">
        <v>10</v>
      </c>
    </row>
    <row r="14" spans="1:8" ht="21.75" customHeight="1">
      <c r="A14" s="72" t="s">
        <v>114</v>
      </c>
      <c r="B14" s="141"/>
      <c r="C14" s="274"/>
      <c r="D14" s="111">
        <f>VLOOKUP(F14,ΜΕΤΑΠΤΥΧΙΑΚΟ,3)</f>
        <v>0</v>
      </c>
      <c r="E14" s="105"/>
      <c r="F14" s="98">
        <f>+DATA!K13</f>
        <v>1</v>
      </c>
      <c r="H14" s="126"/>
    </row>
    <row r="15" spans="1:8" ht="21.75" customHeight="1">
      <c r="A15" s="72" t="s">
        <v>115</v>
      </c>
      <c r="B15" s="141"/>
      <c r="C15" s="274"/>
      <c r="D15" s="111">
        <f>VLOOKUP(F15,exodid,3)</f>
        <v>313.2</v>
      </c>
      <c r="E15" s="105"/>
      <c r="F15" s="98">
        <f>+DATA!K27</f>
        <v>1</v>
      </c>
      <c r="H15" s="127">
        <f>VLOOKUP(F11,ΘΕΣΗΣ,4)</f>
        <v>101.2</v>
      </c>
    </row>
    <row r="16" spans="1:8" ht="21.75" customHeight="1">
      <c r="A16" s="72" t="s">
        <v>76</v>
      </c>
      <c r="B16" s="141"/>
      <c r="C16" s="274"/>
      <c r="D16" s="111">
        <f>VLOOKUP(F16,DATA!I21:K25,3)</f>
        <v>100</v>
      </c>
      <c r="E16" s="105"/>
      <c r="F16" s="98">
        <f>+DATA!K19</f>
        <v>5</v>
      </c>
      <c r="H16" s="126"/>
    </row>
    <row r="17" spans="1:8" ht="21.75" customHeight="1">
      <c r="A17" s="72" t="s">
        <v>161</v>
      </c>
      <c r="B17" s="83">
        <v>105</v>
      </c>
      <c r="C17" s="274"/>
      <c r="D17" s="111">
        <f>+B17</f>
        <v>105</v>
      </c>
      <c r="E17" s="105"/>
      <c r="F17" s="101"/>
      <c r="H17" s="126"/>
    </row>
    <row r="18" spans="1:8" ht="21.75" customHeight="1">
      <c r="A18" s="72" t="s">
        <v>88</v>
      </c>
      <c r="B18" s="82"/>
      <c r="C18" s="274"/>
      <c r="D18" s="111">
        <f>+B18</f>
        <v>0</v>
      </c>
      <c r="E18" s="105"/>
      <c r="F18" s="102"/>
      <c r="H18" s="126"/>
    </row>
    <row r="19" spans="1:8" ht="21.75" customHeight="1">
      <c r="A19" s="72" t="s">
        <v>89</v>
      </c>
      <c r="B19" s="82"/>
      <c r="C19" s="274"/>
      <c r="D19" s="111">
        <f>+B19</f>
        <v>0</v>
      </c>
      <c r="E19" s="105"/>
      <c r="F19" s="102"/>
      <c r="H19" s="126"/>
    </row>
    <row r="20" spans="1:8" ht="21.75" customHeight="1">
      <c r="A20" s="72" t="s">
        <v>116</v>
      </c>
      <c r="B20" s="123"/>
      <c r="C20" s="274"/>
      <c r="D20" s="129" t="str">
        <f>+IF(ΝΕΟΣ=1,"Ν","Π")</f>
        <v>Π</v>
      </c>
      <c r="E20" s="105"/>
      <c r="F20" s="102"/>
      <c r="H20" s="126"/>
    </row>
    <row r="21" spans="1:8" ht="21.75" customHeight="1">
      <c r="A21" s="72" t="s">
        <v>132</v>
      </c>
      <c r="B21" s="123"/>
      <c r="C21" s="274"/>
      <c r="D21" s="130" t="str">
        <f>+IF(H21=1,"ΟΧΙ","ΝΑΙ")</f>
        <v>ΟΧΙ</v>
      </c>
      <c r="E21" s="105"/>
      <c r="F21" s="102"/>
      <c r="H21" s="126">
        <v>1</v>
      </c>
    </row>
    <row r="22" spans="1:8" ht="21.75" customHeight="1">
      <c r="A22" s="72" t="s">
        <v>87</v>
      </c>
      <c r="B22" s="82"/>
      <c r="C22" s="274"/>
      <c r="D22" s="111">
        <f>+B22</f>
        <v>0</v>
      </c>
      <c r="E22" s="105"/>
      <c r="F22" s="102"/>
      <c r="H22" s="125">
        <v>3</v>
      </c>
    </row>
    <row r="23" spans="1:8" ht="2.25" customHeight="1">
      <c r="A23" s="268"/>
      <c r="B23" s="269"/>
      <c r="C23" s="269"/>
      <c r="D23" s="270"/>
      <c r="E23" s="105"/>
      <c r="H23" s="126"/>
    </row>
    <row r="24" spans="1:8" ht="14.25">
      <c r="A24" s="72" t="s">
        <v>105</v>
      </c>
      <c r="B24" s="91"/>
      <c r="C24" s="91"/>
      <c r="D24" s="128">
        <f>+H22-1</f>
        <v>2</v>
      </c>
      <c r="E24" s="105"/>
      <c r="H24" s="126"/>
    </row>
    <row r="25" spans="1:240" ht="12.75">
      <c r="A25" s="106"/>
      <c r="B25" s="106"/>
      <c r="C25" s="107"/>
      <c r="D25" s="108"/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</row>
    <row r="26" spans="1:240" ht="12.75">
      <c r="A26" s="106"/>
      <c r="B26" s="106"/>
      <c r="C26" s="107"/>
      <c r="D26" s="108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</row>
    <row r="27" spans="1:240" ht="12.75">
      <c r="A27" s="106"/>
      <c r="B27" s="106"/>
      <c r="C27" s="107"/>
      <c r="D27" s="108"/>
      <c r="E27" s="1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</row>
    <row r="28" spans="1:240" ht="12.75">
      <c r="A28" s="106"/>
      <c r="B28" s="106"/>
      <c r="C28" s="107"/>
      <c r="D28" s="108"/>
      <c r="E28" s="1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</row>
    <row r="29" spans="1:240" ht="12.75">
      <c r="A29" s="106"/>
      <c r="B29" s="106"/>
      <c r="C29" s="107"/>
      <c r="D29" s="108"/>
      <c r="E29" s="10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</row>
    <row r="30" spans="1:240" ht="12.75">
      <c r="A30" s="106"/>
      <c r="B30" s="106"/>
      <c r="C30" s="107"/>
      <c r="D30" s="108"/>
      <c r="E30" s="105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</row>
    <row r="31" spans="1:240" ht="12.75">
      <c r="A31" s="106"/>
      <c r="B31" s="106"/>
      <c r="C31" s="107"/>
      <c r="D31" s="108"/>
      <c r="E31" s="10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</row>
    <row r="32" spans="1:240" ht="12.75">
      <c r="A32" s="106"/>
      <c r="B32" s="106"/>
      <c r="C32" s="107"/>
      <c r="D32" s="108"/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</row>
    <row r="33" spans="1:240" ht="12.75">
      <c r="A33" s="106"/>
      <c r="B33" s="106"/>
      <c r="C33" s="107"/>
      <c r="D33" s="108"/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</row>
    <row r="34" spans="1:240" ht="12.75">
      <c r="A34" s="106"/>
      <c r="B34" s="106"/>
      <c r="C34" s="107"/>
      <c r="D34" s="108"/>
      <c r="E34" s="105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</row>
    <row r="35" spans="1:240" ht="12.75">
      <c r="A35" s="106"/>
      <c r="B35" s="106"/>
      <c r="C35" s="107"/>
      <c r="D35" s="108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</row>
    <row r="36" spans="1:240" ht="12.75">
      <c r="A36" s="106"/>
      <c r="B36" s="106"/>
      <c r="C36" s="107"/>
      <c r="D36" s="108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</row>
    <row r="37" spans="1:240" ht="12.75">
      <c r="A37" s="106"/>
      <c r="B37" s="106"/>
      <c r="C37" s="107"/>
      <c r="D37" s="108"/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</row>
    <row r="38" spans="1:240" ht="12.75">
      <c r="A38" s="106"/>
      <c r="B38" s="106"/>
      <c r="C38" s="107"/>
      <c r="D38" s="108"/>
      <c r="E38" s="105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</row>
    <row r="39" spans="1:240" ht="12.75">
      <c r="A39" s="106"/>
      <c r="B39" s="106"/>
      <c r="C39" s="107"/>
      <c r="D39" s="108"/>
      <c r="E39" s="105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</row>
    <row r="40" spans="1:240" ht="12.75">
      <c r="A40" s="106"/>
      <c r="B40" s="106"/>
      <c r="C40" s="107"/>
      <c r="D40" s="108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</row>
    <row r="41" spans="1:240" ht="12.75">
      <c r="A41" s="106"/>
      <c r="B41" s="106"/>
      <c r="C41" s="107"/>
      <c r="D41" s="108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</row>
    <row r="42" spans="1:240" ht="12.75">
      <c r="A42" s="106"/>
      <c r="B42" s="106"/>
      <c r="C42" s="107"/>
      <c r="D42" s="108"/>
      <c r="E42" s="105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</row>
    <row r="43" spans="1:240" ht="12.75">
      <c r="A43" s="106"/>
      <c r="B43" s="106"/>
      <c r="C43" s="107"/>
      <c r="D43" s="108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</row>
    <row r="44" spans="1:240" ht="12.75">
      <c r="A44" s="106"/>
      <c r="B44" s="106"/>
      <c r="C44" s="107"/>
      <c r="D44" s="108"/>
      <c r="E44" s="105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</row>
    <row r="45" spans="1:240" ht="12.75">
      <c r="A45" s="106"/>
      <c r="B45" s="106"/>
      <c r="C45" s="107"/>
      <c r="D45" s="108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</row>
    <row r="46" spans="1:240" ht="12.75">
      <c r="A46" s="106"/>
      <c r="B46" s="106"/>
      <c r="C46" s="107"/>
      <c r="D46" s="108"/>
      <c r="E46" s="105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</row>
    <row r="47" spans="1:240" ht="12.75">
      <c r="A47" s="106"/>
      <c r="B47" s="106"/>
      <c r="C47" s="107"/>
      <c r="D47" s="108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</row>
    <row r="48" spans="1:240" ht="12.75">
      <c r="A48" s="106"/>
      <c r="B48" s="106"/>
      <c r="C48" s="107"/>
      <c r="D48" s="108"/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</row>
    <row r="49" spans="1:240" ht="12.75">
      <c r="A49" s="106"/>
      <c r="B49" s="106"/>
      <c r="C49" s="107"/>
      <c r="D49" s="108"/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</row>
    <row r="50" spans="1:240" ht="12.75">
      <c r="A50" s="106"/>
      <c r="B50" s="106"/>
      <c r="C50" s="107"/>
      <c r="D50" s="108"/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</row>
    <row r="51" spans="1:240" ht="12.75">
      <c r="A51" s="106"/>
      <c r="B51" s="106"/>
      <c r="C51" s="107"/>
      <c r="D51" s="108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</row>
    <row r="52" spans="1:240" ht="12.75">
      <c r="A52" s="106"/>
      <c r="B52" s="106"/>
      <c r="C52" s="107"/>
      <c r="D52" s="108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</row>
    <row r="53" spans="1:240" ht="12.75">
      <c r="A53" s="106"/>
      <c r="B53" s="106"/>
      <c r="C53" s="107"/>
      <c r="D53" s="108"/>
      <c r="E53" s="105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</row>
    <row r="54" spans="1:240" ht="12.75">
      <c r="A54" s="106"/>
      <c r="B54" s="106"/>
      <c r="C54" s="107"/>
      <c r="D54" s="108"/>
      <c r="E54" s="105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</row>
    <row r="55" spans="1:240" ht="12.75">
      <c r="A55" s="106"/>
      <c r="B55" s="106"/>
      <c r="C55" s="107"/>
      <c r="D55" s="108"/>
      <c r="E55" s="105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</row>
    <row r="56" spans="1:240" ht="12.75">
      <c r="A56" s="106"/>
      <c r="B56" s="106"/>
      <c r="C56" s="107"/>
      <c r="D56" s="108"/>
      <c r="E56" s="105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</row>
    <row r="57" spans="1:240" ht="12.75">
      <c r="A57" s="106"/>
      <c r="B57" s="106"/>
      <c r="C57" s="107"/>
      <c r="D57" s="108"/>
      <c r="E57" s="105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</row>
    <row r="58" spans="1:240" ht="12.75">
      <c r="A58" s="106"/>
      <c r="B58" s="106"/>
      <c r="C58" s="107"/>
      <c r="D58" s="108"/>
      <c r="E58" s="105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</row>
    <row r="59" spans="1:240" ht="12.75">
      <c r="A59" s="106"/>
      <c r="B59" s="106"/>
      <c r="C59" s="107"/>
      <c r="D59" s="108"/>
      <c r="E59" s="105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</row>
    <row r="60" spans="1:240" ht="12.75">
      <c r="A60" s="106"/>
      <c r="B60" s="106"/>
      <c r="C60" s="107"/>
      <c r="D60" s="108"/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</row>
    <row r="61" spans="1:240" ht="12.75">
      <c r="A61" s="106"/>
      <c r="B61" s="106"/>
      <c r="C61" s="107"/>
      <c r="D61" s="108"/>
      <c r="E61" s="105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</row>
    <row r="62" spans="1:240" ht="12.75">
      <c r="A62" s="106"/>
      <c r="B62" s="106"/>
      <c r="C62" s="107"/>
      <c r="D62" s="108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</row>
    <row r="63" spans="1:240" ht="12.75">
      <c r="A63" s="106"/>
      <c r="B63" s="106"/>
      <c r="C63" s="107"/>
      <c r="D63" s="108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</row>
    <row r="64" spans="1:240" ht="12.75">
      <c r="A64" s="106"/>
      <c r="B64" s="106"/>
      <c r="C64" s="107"/>
      <c r="D64" s="108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</row>
    <row r="65" spans="1:240" ht="12.75">
      <c r="A65" s="106"/>
      <c r="B65" s="106"/>
      <c r="C65" s="107"/>
      <c r="D65" s="108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</row>
    <row r="66" spans="1:240" ht="12.75">
      <c r="A66" s="106"/>
      <c r="B66" s="106"/>
      <c r="C66" s="107"/>
      <c r="D66" s="108"/>
      <c r="E66" s="105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</row>
    <row r="67" spans="1:240" ht="12.75">
      <c r="A67" s="106"/>
      <c r="B67" s="106"/>
      <c r="C67" s="107"/>
      <c r="D67" s="108"/>
      <c r="E67" s="105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</row>
    <row r="68" spans="1:240" ht="12.75">
      <c r="A68" s="106"/>
      <c r="B68" s="106"/>
      <c r="C68" s="107"/>
      <c r="D68" s="108"/>
      <c r="E68" s="105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</row>
    <row r="69" spans="1:240" ht="12.75">
      <c r="A69" s="106"/>
      <c r="B69" s="106"/>
      <c r="C69" s="107"/>
      <c r="D69" s="108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</row>
    <row r="70" spans="1:240" ht="12.75">
      <c r="A70" s="106"/>
      <c r="B70" s="106"/>
      <c r="C70" s="107"/>
      <c r="D70" s="108"/>
      <c r="E70" s="105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</row>
    <row r="71" spans="1:240" ht="12.75">
      <c r="A71" s="106"/>
      <c r="B71" s="106"/>
      <c r="C71" s="107"/>
      <c r="D71" s="108"/>
      <c r="E71" s="105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</row>
    <row r="72" spans="1:240" ht="12.75">
      <c r="A72" s="106"/>
      <c r="B72" s="106"/>
      <c r="C72" s="107"/>
      <c r="D72" s="108"/>
      <c r="E72" s="105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</row>
    <row r="73" spans="1:240" ht="12.75">
      <c r="A73" s="106"/>
      <c r="B73" s="106"/>
      <c r="C73" s="107"/>
      <c r="D73" s="108"/>
      <c r="E73" s="105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</row>
    <row r="74" spans="1:240" ht="12.75">
      <c r="A74" s="106"/>
      <c r="B74" s="106"/>
      <c r="C74" s="107"/>
      <c r="D74" s="108"/>
      <c r="E74" s="105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</row>
    <row r="75" spans="1:240" ht="12.75">
      <c r="A75" s="106"/>
      <c r="B75" s="106"/>
      <c r="C75" s="107"/>
      <c r="D75" s="108"/>
      <c r="E75" s="105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</row>
    <row r="76" spans="1:240" ht="12.75">
      <c r="A76" s="106"/>
      <c r="B76" s="106"/>
      <c r="C76" s="107"/>
      <c r="D76" s="108"/>
      <c r="E76" s="105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</row>
    <row r="77" spans="1:240" ht="12.75">
      <c r="A77" s="106"/>
      <c r="B77" s="106"/>
      <c r="C77" s="107"/>
      <c r="D77" s="108"/>
      <c r="E77" s="105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</row>
    <row r="78" spans="1:240" ht="12.75">
      <c r="A78" s="106"/>
      <c r="B78" s="106"/>
      <c r="C78" s="107"/>
      <c r="D78" s="108"/>
      <c r="E78" s="105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</row>
    <row r="79" spans="1:240" ht="12.75">
      <c r="A79" s="106"/>
      <c r="B79" s="106"/>
      <c r="C79" s="107"/>
      <c r="D79" s="108"/>
      <c r="E79" s="105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</row>
    <row r="80" spans="1:240" ht="12.75">
      <c r="A80" s="106"/>
      <c r="B80" s="106"/>
      <c r="C80" s="107"/>
      <c r="D80" s="108"/>
      <c r="E80" s="105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</row>
    <row r="81" spans="1:240" ht="12.75">
      <c r="A81" s="106"/>
      <c r="B81" s="106"/>
      <c r="C81" s="107"/>
      <c r="D81" s="108"/>
      <c r="E81" s="105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</row>
    <row r="82" spans="1:240" ht="12.75">
      <c r="A82" s="106"/>
      <c r="B82" s="106"/>
      <c r="C82" s="107"/>
      <c r="D82" s="108"/>
      <c r="E82" s="105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</row>
    <row r="83" spans="1:240" ht="12.75">
      <c r="A83" s="106"/>
      <c r="B83" s="106"/>
      <c r="C83" s="107"/>
      <c r="D83" s="108"/>
      <c r="E83" s="105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</row>
    <row r="84" spans="1:240" ht="12.75">
      <c r="A84" s="106"/>
      <c r="B84" s="106"/>
      <c r="C84" s="107"/>
      <c r="D84" s="108"/>
      <c r="E84" s="105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</row>
    <row r="85" spans="1:240" ht="12.75">
      <c r="A85" s="106"/>
      <c r="B85" s="106"/>
      <c r="C85" s="107"/>
      <c r="D85" s="108"/>
      <c r="E85" s="105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</row>
    <row r="86" spans="1:240" ht="12.75">
      <c r="A86" s="106"/>
      <c r="B86" s="106"/>
      <c r="C86" s="107"/>
      <c r="D86" s="108"/>
      <c r="E86" s="105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</row>
    <row r="87" spans="1:240" ht="12.75">
      <c r="A87" s="106"/>
      <c r="B87" s="106"/>
      <c r="C87" s="107"/>
      <c r="D87" s="108"/>
      <c r="E87" s="105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</row>
    <row r="88" spans="1:240" ht="12.75">
      <c r="A88" s="106"/>
      <c r="B88" s="106"/>
      <c r="C88" s="107"/>
      <c r="D88" s="108"/>
      <c r="E88" s="105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</row>
    <row r="89" spans="1:240" ht="12.75">
      <c r="A89" s="106"/>
      <c r="B89" s="106"/>
      <c r="C89" s="107"/>
      <c r="D89" s="108"/>
      <c r="E89" s="105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</row>
    <row r="90" spans="1:240" ht="12.75">
      <c r="A90" s="106"/>
      <c r="B90" s="106"/>
      <c r="C90" s="107"/>
      <c r="D90" s="108"/>
      <c r="E90" s="105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</row>
    <row r="91" spans="1:240" ht="12.75">
      <c r="A91" s="106"/>
      <c r="B91" s="106"/>
      <c r="C91" s="107"/>
      <c r="D91" s="108"/>
      <c r="E91" s="105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</row>
    <row r="92" spans="1:240" ht="12.75">
      <c r="A92" s="106"/>
      <c r="B92" s="106"/>
      <c r="C92" s="107"/>
      <c r="D92" s="108"/>
      <c r="E92" s="105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</row>
    <row r="93" spans="1:240" ht="12.75">
      <c r="A93" s="106"/>
      <c r="B93" s="106"/>
      <c r="C93" s="107"/>
      <c r="D93" s="108"/>
      <c r="E93" s="105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</row>
    <row r="94" spans="1:240" ht="12.75">
      <c r="A94" s="106"/>
      <c r="B94" s="106"/>
      <c r="C94" s="107"/>
      <c r="D94" s="108"/>
      <c r="E94" s="105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GY94" s="106"/>
      <c r="GZ94" s="106"/>
      <c r="HA94" s="106"/>
      <c r="HB94" s="106"/>
      <c r="HC94" s="106"/>
      <c r="HD94" s="106"/>
      <c r="HE94" s="106"/>
      <c r="HF94" s="106"/>
      <c r="HG94" s="106"/>
      <c r="HH94" s="106"/>
      <c r="HI94" s="106"/>
      <c r="HJ94" s="106"/>
      <c r="HK94" s="106"/>
      <c r="HL94" s="106"/>
      <c r="HM94" s="106"/>
      <c r="HN94" s="106"/>
      <c r="HO94" s="106"/>
      <c r="HP94" s="106"/>
      <c r="HQ94" s="106"/>
      <c r="HR94" s="106"/>
      <c r="HS94" s="106"/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</row>
    <row r="95" spans="1:240" ht="12.75">
      <c r="A95" s="106"/>
      <c r="B95" s="106"/>
      <c r="C95" s="107"/>
      <c r="D95" s="108"/>
      <c r="E95" s="105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</row>
    <row r="96" spans="1:240" ht="12.75">
      <c r="A96" s="106"/>
      <c r="B96" s="106"/>
      <c r="C96" s="107"/>
      <c r="D96" s="108"/>
      <c r="E96" s="105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GY96" s="106"/>
      <c r="GZ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</row>
    <row r="97" spans="1:240" ht="12.75">
      <c r="A97" s="106"/>
      <c r="B97" s="106"/>
      <c r="C97" s="107"/>
      <c r="D97" s="108"/>
      <c r="E97" s="105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GY97" s="106"/>
      <c r="GZ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</row>
    <row r="98" spans="1:240" ht="12.75">
      <c r="A98" s="106"/>
      <c r="B98" s="106"/>
      <c r="C98" s="107"/>
      <c r="D98" s="108"/>
      <c r="E98" s="105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</row>
    <row r="99" spans="1:240" ht="12.75">
      <c r="A99" s="106"/>
      <c r="B99" s="106"/>
      <c r="C99" s="107"/>
      <c r="D99" s="108"/>
      <c r="E99" s="105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</row>
    <row r="100" spans="1:240" ht="12.75">
      <c r="A100" s="106"/>
      <c r="B100" s="106"/>
      <c r="C100" s="107"/>
      <c r="D100" s="108"/>
      <c r="E100" s="105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</row>
    <row r="101" spans="1:240" ht="12.75">
      <c r="A101" s="106"/>
      <c r="B101" s="106"/>
      <c r="C101" s="107"/>
      <c r="D101" s="108"/>
      <c r="E101" s="105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</row>
    <row r="102" spans="1:240" ht="12.75">
      <c r="A102" s="106"/>
      <c r="B102" s="106"/>
      <c r="C102" s="107"/>
      <c r="D102" s="108"/>
      <c r="E102" s="105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S102" s="106"/>
      <c r="FT102" s="106"/>
      <c r="FU102" s="106"/>
      <c r="FV102" s="106"/>
      <c r="FW102" s="106"/>
      <c r="FX102" s="106"/>
      <c r="FY102" s="106"/>
      <c r="FZ102" s="106"/>
      <c r="GA102" s="106"/>
      <c r="GB102" s="106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GY102" s="106"/>
      <c r="GZ102" s="106"/>
      <c r="HA102" s="106"/>
      <c r="HB102" s="106"/>
      <c r="HC102" s="106"/>
      <c r="HD102" s="106"/>
      <c r="HE102" s="106"/>
      <c r="HF102" s="106"/>
      <c r="HG102" s="106"/>
      <c r="HH102" s="106"/>
      <c r="HI102" s="106"/>
      <c r="HJ102" s="106"/>
      <c r="HK102" s="106"/>
      <c r="HL102" s="106"/>
      <c r="HM102" s="106"/>
      <c r="HN102" s="106"/>
      <c r="HO102" s="106"/>
      <c r="HP102" s="106"/>
      <c r="HQ102" s="106"/>
      <c r="HR102" s="106"/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</row>
    <row r="103" spans="1:240" ht="12.75">
      <c r="A103" s="106"/>
      <c r="B103" s="106"/>
      <c r="C103" s="107"/>
      <c r="D103" s="108"/>
      <c r="E103" s="105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6"/>
      <c r="HC103" s="106"/>
      <c r="HD103" s="106"/>
      <c r="HE103" s="106"/>
      <c r="HF103" s="106"/>
      <c r="HG103" s="106"/>
      <c r="HH103" s="106"/>
      <c r="HI103" s="106"/>
      <c r="HJ103" s="106"/>
      <c r="HK103" s="106"/>
      <c r="HL103" s="106"/>
      <c r="HM103" s="106"/>
      <c r="HN103" s="106"/>
      <c r="HO103" s="106"/>
      <c r="HP103" s="106"/>
      <c r="HQ103" s="106"/>
      <c r="HR103" s="106"/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</row>
    <row r="104" spans="1:240" ht="12.75">
      <c r="A104" s="106"/>
      <c r="B104" s="106"/>
      <c r="C104" s="107"/>
      <c r="D104" s="108"/>
      <c r="E104" s="105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6"/>
      <c r="FK104" s="106"/>
      <c r="FL104" s="106"/>
      <c r="FM104" s="106"/>
      <c r="FN104" s="106"/>
      <c r="FO104" s="106"/>
      <c r="FP104" s="106"/>
      <c r="FQ104" s="106"/>
      <c r="FR104" s="106"/>
      <c r="FS104" s="106"/>
      <c r="FT104" s="106"/>
      <c r="FU104" s="106"/>
      <c r="FV104" s="106"/>
      <c r="FW104" s="106"/>
      <c r="FX104" s="106"/>
      <c r="FY104" s="106"/>
      <c r="FZ104" s="106"/>
      <c r="GA104" s="106"/>
      <c r="GB104" s="106"/>
      <c r="GC104" s="106"/>
      <c r="GD104" s="106"/>
      <c r="GE104" s="106"/>
      <c r="GF104" s="106"/>
      <c r="GG104" s="106"/>
      <c r="GH104" s="106"/>
      <c r="GI104" s="106"/>
      <c r="GJ104" s="106"/>
      <c r="GK104" s="106"/>
      <c r="GL104" s="106"/>
      <c r="GM104" s="106"/>
      <c r="GN104" s="106"/>
      <c r="GO104" s="106"/>
      <c r="GP104" s="106"/>
      <c r="GQ104" s="106"/>
      <c r="GR104" s="106"/>
      <c r="GS104" s="106"/>
      <c r="GT104" s="106"/>
      <c r="GU104" s="106"/>
      <c r="GV104" s="106"/>
      <c r="GW104" s="106"/>
      <c r="GX104" s="106"/>
      <c r="GY104" s="106"/>
      <c r="GZ104" s="106"/>
      <c r="HA104" s="106"/>
      <c r="HB104" s="106"/>
      <c r="HC104" s="106"/>
      <c r="HD104" s="106"/>
      <c r="HE104" s="106"/>
      <c r="HF104" s="106"/>
      <c r="HG104" s="106"/>
      <c r="HH104" s="106"/>
      <c r="HI104" s="106"/>
      <c r="HJ104" s="106"/>
      <c r="HK104" s="106"/>
      <c r="HL104" s="106"/>
      <c r="HM104" s="106"/>
      <c r="HN104" s="106"/>
      <c r="HO104" s="106"/>
      <c r="HP104" s="106"/>
      <c r="HQ104" s="106"/>
      <c r="HR104" s="106"/>
      <c r="HS104" s="106"/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</row>
    <row r="105" spans="1:240" ht="12.75">
      <c r="A105" s="106"/>
      <c r="B105" s="106"/>
      <c r="C105" s="107"/>
      <c r="D105" s="108"/>
      <c r="E105" s="105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</row>
    <row r="106" spans="1:240" ht="12.75">
      <c r="A106" s="106"/>
      <c r="B106" s="106"/>
      <c r="C106" s="107"/>
      <c r="D106" s="108"/>
      <c r="E106" s="105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</row>
    <row r="107" spans="1:240" ht="12.75">
      <c r="A107" s="106"/>
      <c r="B107" s="106"/>
      <c r="C107" s="107"/>
      <c r="D107" s="108"/>
      <c r="E107" s="105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</row>
    <row r="108" spans="1:240" ht="12.75">
      <c r="A108" s="106"/>
      <c r="B108" s="106"/>
      <c r="C108" s="107"/>
      <c r="D108" s="108"/>
      <c r="E108" s="105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</row>
    <row r="109" spans="1:240" ht="12.75">
      <c r="A109" s="106"/>
      <c r="B109" s="106"/>
      <c r="C109" s="107"/>
      <c r="D109" s="108"/>
      <c r="E109" s="105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S109" s="106"/>
      <c r="FT109" s="106"/>
      <c r="FU109" s="106"/>
      <c r="FV109" s="106"/>
      <c r="FW109" s="106"/>
      <c r="FX109" s="106"/>
      <c r="FY109" s="106"/>
      <c r="FZ109" s="106"/>
      <c r="GA109" s="106"/>
      <c r="GB109" s="1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6"/>
      <c r="HC109" s="106"/>
      <c r="HD109" s="106"/>
      <c r="HE109" s="106"/>
      <c r="HF109" s="106"/>
      <c r="HG109" s="106"/>
      <c r="HH109" s="106"/>
      <c r="HI109" s="106"/>
      <c r="HJ109" s="106"/>
      <c r="HK109" s="106"/>
      <c r="HL109" s="106"/>
      <c r="HM109" s="106"/>
      <c r="HN109" s="106"/>
      <c r="HO109" s="106"/>
      <c r="HP109" s="106"/>
      <c r="HQ109" s="106"/>
      <c r="HR109" s="106"/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</row>
    <row r="110" spans="1:240" ht="12.75">
      <c r="A110" s="106"/>
      <c r="B110" s="106"/>
      <c r="C110" s="107"/>
      <c r="D110" s="108"/>
      <c r="E110" s="105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6"/>
      <c r="FK110" s="106"/>
      <c r="FL110" s="106"/>
      <c r="FM110" s="106"/>
      <c r="FN110" s="106"/>
      <c r="FO110" s="106"/>
      <c r="FP110" s="106"/>
      <c r="FQ110" s="106"/>
      <c r="FR110" s="106"/>
      <c r="FS110" s="106"/>
      <c r="FT110" s="106"/>
      <c r="FU110" s="106"/>
      <c r="FV110" s="106"/>
      <c r="FW110" s="106"/>
      <c r="FX110" s="106"/>
      <c r="FY110" s="106"/>
      <c r="FZ110" s="106"/>
      <c r="GA110" s="106"/>
      <c r="GB110" s="106"/>
      <c r="GC110" s="106"/>
      <c r="GD110" s="106"/>
      <c r="GE110" s="106"/>
      <c r="GF110" s="106"/>
      <c r="GG110" s="106"/>
      <c r="GH110" s="106"/>
      <c r="GI110" s="106"/>
      <c r="GJ110" s="106"/>
      <c r="GK110" s="106"/>
      <c r="GL110" s="106"/>
      <c r="GM110" s="106"/>
      <c r="GN110" s="106"/>
      <c r="GO110" s="106"/>
      <c r="GP110" s="106"/>
      <c r="GQ110" s="106"/>
      <c r="GR110" s="106"/>
      <c r="GS110" s="106"/>
      <c r="GT110" s="106"/>
      <c r="GU110" s="106"/>
      <c r="GV110" s="106"/>
      <c r="GW110" s="106"/>
      <c r="GX110" s="106"/>
      <c r="GY110" s="106"/>
      <c r="GZ110" s="106"/>
      <c r="HA110" s="106"/>
      <c r="HB110" s="106"/>
      <c r="HC110" s="106"/>
      <c r="HD110" s="106"/>
      <c r="HE110" s="106"/>
      <c r="HF110" s="106"/>
      <c r="HG110" s="106"/>
      <c r="HH110" s="106"/>
      <c r="HI110" s="106"/>
      <c r="HJ110" s="106"/>
      <c r="HK110" s="106"/>
      <c r="HL110" s="106"/>
      <c r="HM110" s="106"/>
      <c r="HN110" s="106"/>
      <c r="HO110" s="106"/>
      <c r="HP110" s="106"/>
      <c r="HQ110" s="106"/>
      <c r="HR110" s="106"/>
      <c r="HS110" s="106"/>
      <c r="HT110" s="106"/>
      <c r="HU110" s="106"/>
      <c r="HV110" s="106"/>
      <c r="HW110" s="106"/>
      <c r="HX110" s="106"/>
      <c r="HY110" s="106"/>
      <c r="HZ110" s="106"/>
      <c r="IA110" s="106"/>
      <c r="IB110" s="106"/>
      <c r="IC110" s="106"/>
      <c r="ID110" s="106"/>
      <c r="IE110" s="106"/>
      <c r="IF110" s="106"/>
    </row>
    <row r="111" spans="1:240" ht="12.75">
      <c r="A111" s="106"/>
      <c r="B111" s="106"/>
      <c r="C111" s="107"/>
      <c r="D111" s="108"/>
      <c r="E111" s="105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S111" s="106"/>
      <c r="FT111" s="106"/>
      <c r="FU111" s="106"/>
      <c r="FV111" s="106"/>
      <c r="FW111" s="106"/>
      <c r="FX111" s="106"/>
      <c r="FY111" s="106"/>
      <c r="FZ111" s="106"/>
      <c r="GA111" s="106"/>
      <c r="GB111" s="1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106"/>
      <c r="GZ111" s="106"/>
      <c r="HA111" s="106"/>
      <c r="HB111" s="106"/>
      <c r="HC111" s="106"/>
      <c r="HD111" s="106"/>
      <c r="HE111" s="106"/>
      <c r="HF111" s="106"/>
      <c r="HG111" s="106"/>
      <c r="HH111" s="106"/>
      <c r="HI111" s="106"/>
      <c r="HJ111" s="106"/>
      <c r="HK111" s="106"/>
      <c r="HL111" s="106"/>
      <c r="HM111" s="106"/>
      <c r="HN111" s="106"/>
      <c r="HO111" s="106"/>
      <c r="HP111" s="106"/>
      <c r="HQ111" s="106"/>
      <c r="HR111" s="106"/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</row>
    <row r="112" spans="1:240" ht="12.75">
      <c r="A112" s="106"/>
      <c r="B112" s="106"/>
      <c r="C112" s="107"/>
      <c r="D112" s="108"/>
      <c r="E112" s="105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106"/>
      <c r="FK112" s="106"/>
      <c r="FL112" s="106"/>
      <c r="FM112" s="106"/>
      <c r="FN112" s="106"/>
      <c r="FO112" s="106"/>
      <c r="FP112" s="106"/>
      <c r="FQ112" s="106"/>
      <c r="FR112" s="106"/>
      <c r="FS112" s="106"/>
      <c r="FT112" s="106"/>
      <c r="FU112" s="106"/>
      <c r="FV112" s="106"/>
      <c r="FW112" s="106"/>
      <c r="FX112" s="106"/>
      <c r="FY112" s="106"/>
      <c r="FZ112" s="106"/>
      <c r="GA112" s="106"/>
      <c r="GB112" s="106"/>
      <c r="GC112" s="106"/>
      <c r="GD112" s="106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  <c r="GO112" s="106"/>
      <c r="GP112" s="106"/>
      <c r="GQ112" s="106"/>
      <c r="GR112" s="106"/>
      <c r="GS112" s="106"/>
      <c r="GT112" s="106"/>
      <c r="GU112" s="106"/>
      <c r="GV112" s="106"/>
      <c r="GW112" s="106"/>
      <c r="GX112" s="106"/>
      <c r="GY112" s="106"/>
      <c r="GZ112" s="106"/>
      <c r="HA112" s="106"/>
      <c r="HB112" s="106"/>
      <c r="HC112" s="106"/>
      <c r="HD112" s="106"/>
      <c r="HE112" s="106"/>
      <c r="HF112" s="106"/>
      <c r="HG112" s="106"/>
      <c r="HH112" s="106"/>
      <c r="HI112" s="106"/>
      <c r="HJ112" s="106"/>
      <c r="HK112" s="106"/>
      <c r="HL112" s="106"/>
      <c r="HM112" s="106"/>
      <c r="HN112" s="106"/>
      <c r="HO112" s="106"/>
      <c r="HP112" s="106"/>
      <c r="HQ112" s="106"/>
      <c r="HR112" s="106"/>
      <c r="HS112" s="106"/>
      <c r="HT112" s="106"/>
      <c r="HU112" s="106"/>
      <c r="HV112" s="106"/>
      <c r="HW112" s="106"/>
      <c r="HX112" s="106"/>
      <c r="HY112" s="106"/>
      <c r="HZ112" s="106"/>
      <c r="IA112" s="106"/>
      <c r="IB112" s="106"/>
      <c r="IC112" s="106"/>
      <c r="ID112" s="106"/>
      <c r="IE112" s="106"/>
      <c r="IF112" s="106"/>
    </row>
    <row r="113" spans="1:240" ht="12.75">
      <c r="A113" s="106"/>
      <c r="B113" s="106"/>
      <c r="C113" s="107"/>
      <c r="D113" s="108"/>
      <c r="E113" s="105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106"/>
      <c r="FK113" s="106"/>
      <c r="FL113" s="106"/>
      <c r="FM113" s="106"/>
      <c r="FN113" s="106"/>
      <c r="FO113" s="106"/>
      <c r="FP113" s="106"/>
      <c r="FQ113" s="106"/>
      <c r="FR113" s="106"/>
      <c r="FS113" s="106"/>
      <c r="FT113" s="106"/>
      <c r="FU113" s="106"/>
      <c r="FV113" s="106"/>
      <c r="FW113" s="106"/>
      <c r="FX113" s="106"/>
      <c r="FY113" s="106"/>
      <c r="FZ113" s="106"/>
      <c r="GA113" s="106"/>
      <c r="GB113" s="106"/>
      <c r="GC113" s="106"/>
      <c r="GD113" s="106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/>
      <c r="GV113" s="106"/>
      <c r="GW113" s="106"/>
      <c r="GX113" s="106"/>
      <c r="GY113" s="106"/>
      <c r="GZ113" s="106"/>
      <c r="HA113" s="106"/>
      <c r="HB113" s="106"/>
      <c r="HC113" s="106"/>
      <c r="HD113" s="106"/>
      <c r="HE113" s="106"/>
      <c r="HF113" s="106"/>
      <c r="HG113" s="106"/>
      <c r="HH113" s="106"/>
      <c r="HI113" s="106"/>
      <c r="HJ113" s="106"/>
      <c r="HK113" s="106"/>
      <c r="HL113" s="106"/>
      <c r="HM113" s="106"/>
      <c r="HN113" s="106"/>
      <c r="HO113" s="106"/>
      <c r="HP113" s="106"/>
      <c r="HQ113" s="106"/>
      <c r="HR113" s="106"/>
      <c r="HS113" s="106"/>
      <c r="HT113" s="106"/>
      <c r="HU113" s="106"/>
      <c r="HV113" s="106"/>
      <c r="HW113" s="106"/>
      <c r="HX113" s="106"/>
      <c r="HY113" s="106"/>
      <c r="HZ113" s="106"/>
      <c r="IA113" s="106"/>
      <c r="IB113" s="106"/>
      <c r="IC113" s="106"/>
      <c r="ID113" s="106"/>
      <c r="IE113" s="106"/>
      <c r="IF113" s="106"/>
    </row>
    <row r="114" spans="1:240" ht="12.75">
      <c r="A114" s="106"/>
      <c r="B114" s="106"/>
      <c r="C114" s="107"/>
      <c r="D114" s="108"/>
      <c r="E114" s="105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106"/>
      <c r="FK114" s="106"/>
      <c r="FL114" s="106"/>
      <c r="FM114" s="106"/>
      <c r="FN114" s="106"/>
      <c r="FO114" s="106"/>
      <c r="FP114" s="106"/>
      <c r="FQ114" s="106"/>
      <c r="FR114" s="106"/>
      <c r="FS114" s="106"/>
      <c r="FT114" s="106"/>
      <c r="FU114" s="106"/>
      <c r="FV114" s="106"/>
      <c r="FW114" s="106"/>
      <c r="FX114" s="106"/>
      <c r="FY114" s="106"/>
      <c r="FZ114" s="106"/>
      <c r="GA114" s="106"/>
      <c r="GB114" s="106"/>
      <c r="GC114" s="106"/>
      <c r="GD114" s="106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/>
      <c r="GV114" s="106"/>
      <c r="GW114" s="106"/>
      <c r="GX114" s="106"/>
      <c r="GY114" s="106"/>
      <c r="GZ114" s="106"/>
      <c r="HA114" s="106"/>
      <c r="HB114" s="106"/>
      <c r="HC114" s="106"/>
      <c r="HD114" s="106"/>
      <c r="HE114" s="106"/>
      <c r="HF114" s="106"/>
      <c r="HG114" s="106"/>
      <c r="HH114" s="106"/>
      <c r="HI114" s="106"/>
      <c r="HJ114" s="106"/>
      <c r="HK114" s="106"/>
      <c r="HL114" s="106"/>
      <c r="HM114" s="106"/>
      <c r="HN114" s="106"/>
      <c r="HO114" s="106"/>
      <c r="HP114" s="106"/>
      <c r="HQ114" s="106"/>
      <c r="HR114" s="106"/>
      <c r="HS114" s="106"/>
      <c r="HT114" s="106"/>
      <c r="HU114" s="106"/>
      <c r="HV114" s="106"/>
      <c r="HW114" s="106"/>
      <c r="HX114" s="106"/>
      <c r="HY114" s="106"/>
      <c r="HZ114" s="106"/>
      <c r="IA114" s="106"/>
      <c r="IB114" s="106"/>
      <c r="IC114" s="106"/>
      <c r="ID114" s="106"/>
      <c r="IE114" s="106"/>
      <c r="IF114" s="106"/>
    </row>
    <row r="115" spans="1:240" ht="12.75">
      <c r="A115" s="106"/>
      <c r="B115" s="106"/>
      <c r="C115" s="107"/>
      <c r="D115" s="108"/>
      <c r="E115" s="105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S115" s="106"/>
      <c r="FT115" s="106"/>
      <c r="FU115" s="106"/>
      <c r="FV115" s="106"/>
      <c r="FW115" s="106"/>
      <c r="FX115" s="106"/>
      <c r="FY115" s="106"/>
      <c r="FZ115" s="106"/>
      <c r="GA115" s="106"/>
      <c r="GB115" s="106"/>
      <c r="GC115" s="106"/>
      <c r="GD115" s="106"/>
      <c r="GE115" s="106"/>
      <c r="GF115" s="106"/>
      <c r="GG115" s="106"/>
      <c r="GH115" s="106"/>
      <c r="GI115" s="106"/>
      <c r="GJ115" s="106"/>
      <c r="GK115" s="106"/>
      <c r="GL115" s="106"/>
      <c r="GM115" s="106"/>
      <c r="GN115" s="106"/>
      <c r="GO115" s="106"/>
      <c r="GP115" s="106"/>
      <c r="GQ115" s="106"/>
      <c r="GR115" s="106"/>
      <c r="GS115" s="106"/>
      <c r="GT115" s="106"/>
      <c r="GU115" s="106"/>
      <c r="GV115" s="106"/>
      <c r="GW115" s="106"/>
      <c r="GX115" s="106"/>
      <c r="GY115" s="106"/>
      <c r="GZ115" s="106"/>
      <c r="HA115" s="106"/>
      <c r="HB115" s="106"/>
      <c r="HC115" s="106"/>
      <c r="HD115" s="106"/>
      <c r="HE115" s="106"/>
      <c r="HF115" s="106"/>
      <c r="HG115" s="106"/>
      <c r="HH115" s="106"/>
      <c r="HI115" s="106"/>
      <c r="HJ115" s="106"/>
      <c r="HK115" s="106"/>
      <c r="HL115" s="106"/>
      <c r="HM115" s="106"/>
      <c r="HN115" s="106"/>
      <c r="HO115" s="106"/>
      <c r="HP115" s="106"/>
      <c r="HQ115" s="106"/>
      <c r="HR115" s="106"/>
      <c r="HS115" s="106"/>
      <c r="HT115" s="106"/>
      <c r="HU115" s="106"/>
      <c r="HV115" s="106"/>
      <c r="HW115" s="106"/>
      <c r="HX115" s="106"/>
      <c r="HY115" s="106"/>
      <c r="HZ115" s="106"/>
      <c r="IA115" s="106"/>
      <c r="IB115" s="106"/>
      <c r="IC115" s="106"/>
      <c r="ID115" s="106"/>
      <c r="IE115" s="106"/>
      <c r="IF115" s="106"/>
    </row>
    <row r="116" spans="1:240" ht="12.75">
      <c r="A116" s="106"/>
      <c r="B116" s="106"/>
      <c r="C116" s="107"/>
      <c r="D116" s="108"/>
      <c r="E116" s="105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06"/>
      <c r="FI116" s="106"/>
      <c r="FJ116" s="106"/>
      <c r="FK116" s="106"/>
      <c r="FL116" s="106"/>
      <c r="FM116" s="106"/>
      <c r="FN116" s="106"/>
      <c r="FO116" s="106"/>
      <c r="FP116" s="106"/>
      <c r="FQ116" s="106"/>
      <c r="FR116" s="106"/>
      <c r="FS116" s="106"/>
      <c r="FT116" s="106"/>
      <c r="FU116" s="106"/>
      <c r="FV116" s="106"/>
      <c r="FW116" s="106"/>
      <c r="FX116" s="106"/>
      <c r="FY116" s="106"/>
      <c r="FZ116" s="106"/>
      <c r="GA116" s="106"/>
      <c r="GB116" s="106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106"/>
      <c r="GQ116" s="106"/>
      <c r="GR116" s="106"/>
      <c r="GS116" s="106"/>
      <c r="GT116" s="106"/>
      <c r="GU116" s="106"/>
      <c r="GV116" s="106"/>
      <c r="GW116" s="106"/>
      <c r="GX116" s="106"/>
      <c r="GY116" s="106"/>
      <c r="GZ116" s="106"/>
      <c r="HA116" s="106"/>
      <c r="HB116" s="106"/>
      <c r="HC116" s="106"/>
      <c r="HD116" s="106"/>
      <c r="HE116" s="106"/>
      <c r="HF116" s="106"/>
      <c r="HG116" s="106"/>
      <c r="HH116" s="106"/>
      <c r="HI116" s="106"/>
      <c r="HJ116" s="106"/>
      <c r="HK116" s="106"/>
      <c r="HL116" s="106"/>
      <c r="HM116" s="106"/>
      <c r="HN116" s="106"/>
      <c r="HO116" s="106"/>
      <c r="HP116" s="106"/>
      <c r="HQ116" s="106"/>
      <c r="HR116" s="106"/>
      <c r="HS116" s="106"/>
      <c r="HT116" s="106"/>
      <c r="HU116" s="106"/>
      <c r="HV116" s="106"/>
      <c r="HW116" s="106"/>
      <c r="HX116" s="106"/>
      <c r="HY116" s="106"/>
      <c r="HZ116" s="106"/>
      <c r="IA116" s="106"/>
      <c r="IB116" s="106"/>
      <c r="IC116" s="106"/>
      <c r="ID116" s="106"/>
      <c r="IE116" s="106"/>
      <c r="IF116" s="106"/>
    </row>
    <row r="117" spans="1:240" ht="12.75">
      <c r="A117" s="106"/>
      <c r="B117" s="106"/>
      <c r="C117" s="107"/>
      <c r="D117" s="108"/>
      <c r="E117" s="105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</row>
    <row r="118" spans="1:240" ht="12.75">
      <c r="A118" s="106"/>
      <c r="B118" s="106"/>
      <c r="C118" s="107"/>
      <c r="D118" s="108"/>
      <c r="E118" s="105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</row>
    <row r="119" spans="1:240" ht="12.75">
      <c r="A119" s="106"/>
      <c r="B119" s="106"/>
      <c r="C119" s="107"/>
      <c r="D119" s="108"/>
      <c r="E119" s="105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S119" s="106"/>
      <c r="FT119" s="106"/>
      <c r="FU119" s="106"/>
      <c r="FV119" s="106"/>
      <c r="FW119" s="106"/>
      <c r="FX119" s="106"/>
      <c r="FY119" s="106"/>
      <c r="FZ119" s="106"/>
      <c r="GA119" s="106"/>
      <c r="GB119" s="106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GY119" s="106"/>
      <c r="GZ119" s="106"/>
      <c r="HA119" s="106"/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/>
      <c r="HM119" s="106"/>
      <c r="HN119" s="106"/>
      <c r="HO119" s="106"/>
      <c r="HP119" s="106"/>
      <c r="HQ119" s="106"/>
      <c r="HR119" s="106"/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106"/>
      <c r="IC119" s="106"/>
      <c r="ID119" s="106"/>
      <c r="IE119" s="106"/>
      <c r="IF119" s="106"/>
    </row>
    <row r="120" spans="1:240" ht="12.75">
      <c r="A120" s="106"/>
      <c r="B120" s="106"/>
      <c r="C120" s="107"/>
      <c r="D120" s="108"/>
      <c r="E120" s="105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</row>
    <row r="121" spans="1:240" ht="12.75">
      <c r="A121" s="106"/>
      <c r="B121" s="106"/>
      <c r="C121" s="107"/>
      <c r="D121" s="108"/>
      <c r="E121" s="105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</row>
    <row r="122" spans="1:240" ht="12.75">
      <c r="A122" s="106"/>
      <c r="B122" s="106"/>
      <c r="C122" s="107"/>
      <c r="D122" s="108"/>
      <c r="E122" s="105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GY122" s="106"/>
      <c r="GZ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106"/>
      <c r="IC122" s="106"/>
      <c r="ID122" s="106"/>
      <c r="IE122" s="106"/>
      <c r="IF122" s="106"/>
    </row>
    <row r="123" spans="1:240" ht="12.75">
      <c r="A123" s="106"/>
      <c r="B123" s="106"/>
      <c r="C123" s="107"/>
      <c r="D123" s="108"/>
      <c r="E123" s="105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</row>
    <row r="124" spans="1:240" ht="12.75">
      <c r="A124" s="106"/>
      <c r="B124" s="106"/>
      <c r="C124" s="107"/>
      <c r="D124" s="108"/>
      <c r="E124" s="105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</row>
    <row r="125" spans="1:240" ht="12.75">
      <c r="A125" s="106"/>
      <c r="B125" s="106"/>
      <c r="C125" s="107"/>
      <c r="D125" s="108"/>
      <c r="E125" s="105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106"/>
      <c r="IC125" s="106"/>
      <c r="ID125" s="106"/>
      <c r="IE125" s="106"/>
      <c r="IF125" s="106"/>
    </row>
    <row r="126" spans="1:240" ht="12.75">
      <c r="A126" s="106"/>
      <c r="B126" s="106"/>
      <c r="C126" s="107"/>
      <c r="D126" s="108"/>
      <c r="E126" s="105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6"/>
      <c r="GB126" s="106"/>
      <c r="GC126" s="106"/>
      <c r="GD126" s="106"/>
      <c r="GE126" s="106"/>
      <c r="GF126" s="106"/>
      <c r="GG126" s="106"/>
      <c r="GH126" s="106"/>
      <c r="GI126" s="106"/>
      <c r="GJ126" s="106"/>
      <c r="GK126" s="106"/>
      <c r="GL126" s="106"/>
      <c r="GM126" s="106"/>
      <c r="GN126" s="106"/>
      <c r="GO126" s="106"/>
      <c r="GP126" s="106"/>
      <c r="GQ126" s="106"/>
      <c r="GR126" s="106"/>
      <c r="GS126" s="106"/>
      <c r="GT126" s="106"/>
      <c r="GU126" s="106"/>
      <c r="GV126" s="106"/>
      <c r="GW126" s="106"/>
      <c r="GX126" s="106"/>
      <c r="GY126" s="106"/>
      <c r="GZ126" s="106"/>
      <c r="HA126" s="106"/>
      <c r="HB126" s="106"/>
      <c r="HC126" s="106"/>
      <c r="HD126" s="106"/>
      <c r="HE126" s="106"/>
      <c r="HF126" s="106"/>
      <c r="HG126" s="106"/>
      <c r="HH126" s="106"/>
      <c r="HI126" s="106"/>
      <c r="HJ126" s="106"/>
      <c r="HK126" s="106"/>
      <c r="HL126" s="106"/>
      <c r="HM126" s="106"/>
      <c r="HN126" s="106"/>
      <c r="HO126" s="106"/>
      <c r="HP126" s="106"/>
      <c r="HQ126" s="106"/>
      <c r="HR126" s="106"/>
      <c r="HS126" s="106"/>
      <c r="HT126" s="106"/>
      <c r="HU126" s="106"/>
      <c r="HV126" s="106"/>
      <c r="HW126" s="106"/>
      <c r="HX126" s="106"/>
      <c r="HY126" s="106"/>
      <c r="HZ126" s="106"/>
      <c r="IA126" s="106"/>
      <c r="IB126" s="106"/>
      <c r="IC126" s="106"/>
      <c r="ID126" s="106"/>
      <c r="IE126" s="106"/>
      <c r="IF126" s="106"/>
    </row>
    <row r="127" spans="1:240" ht="12.75">
      <c r="A127" s="106"/>
      <c r="B127" s="106"/>
      <c r="C127" s="107"/>
      <c r="D127" s="108"/>
      <c r="E127" s="105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  <c r="GO127" s="106"/>
      <c r="GP127" s="106"/>
      <c r="GQ127" s="106"/>
      <c r="GR127" s="106"/>
      <c r="GS127" s="106"/>
      <c r="GT127" s="106"/>
      <c r="GU127" s="106"/>
      <c r="GV127" s="106"/>
      <c r="GW127" s="106"/>
      <c r="GX127" s="106"/>
      <c r="GY127" s="106"/>
      <c r="GZ127" s="106"/>
      <c r="HA127" s="106"/>
      <c r="HB127" s="106"/>
      <c r="HC127" s="106"/>
      <c r="HD127" s="106"/>
      <c r="HE127" s="106"/>
      <c r="HF127" s="106"/>
      <c r="HG127" s="106"/>
      <c r="HH127" s="106"/>
      <c r="HI127" s="106"/>
      <c r="HJ127" s="106"/>
      <c r="HK127" s="106"/>
      <c r="HL127" s="106"/>
      <c r="HM127" s="106"/>
      <c r="HN127" s="106"/>
      <c r="HO127" s="106"/>
      <c r="HP127" s="106"/>
      <c r="HQ127" s="106"/>
      <c r="HR127" s="106"/>
      <c r="HS127" s="106"/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</row>
    <row r="128" spans="1:240" ht="12.75">
      <c r="A128" s="106"/>
      <c r="B128" s="106"/>
      <c r="C128" s="107"/>
      <c r="D128" s="108"/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  <c r="GO128" s="106"/>
      <c r="GP128" s="106"/>
      <c r="GQ128" s="106"/>
      <c r="GR128" s="106"/>
      <c r="GS128" s="106"/>
      <c r="GT128" s="106"/>
      <c r="GU128" s="106"/>
      <c r="GV128" s="106"/>
      <c r="GW128" s="106"/>
      <c r="GX128" s="106"/>
      <c r="GY128" s="106"/>
      <c r="GZ128" s="106"/>
      <c r="HA128" s="106"/>
      <c r="HB128" s="106"/>
      <c r="HC128" s="106"/>
      <c r="HD128" s="106"/>
      <c r="HE128" s="106"/>
      <c r="HF128" s="106"/>
      <c r="HG128" s="106"/>
      <c r="HH128" s="106"/>
      <c r="HI128" s="106"/>
      <c r="HJ128" s="106"/>
      <c r="HK128" s="106"/>
      <c r="HL128" s="106"/>
      <c r="HM128" s="106"/>
      <c r="HN128" s="106"/>
      <c r="HO128" s="106"/>
      <c r="HP128" s="106"/>
      <c r="HQ128" s="106"/>
      <c r="HR128" s="106"/>
      <c r="HS128" s="106"/>
      <c r="HT128" s="106"/>
      <c r="HU128" s="106"/>
      <c r="HV128" s="106"/>
      <c r="HW128" s="106"/>
      <c r="HX128" s="106"/>
      <c r="HY128" s="106"/>
      <c r="HZ128" s="106"/>
      <c r="IA128" s="106"/>
      <c r="IB128" s="106"/>
      <c r="IC128" s="106"/>
      <c r="ID128" s="106"/>
      <c r="IE128" s="106"/>
      <c r="IF128" s="106"/>
    </row>
    <row r="129" spans="1:240" ht="12.75">
      <c r="A129" s="106"/>
      <c r="B129" s="106"/>
      <c r="C129" s="107"/>
      <c r="D129" s="108"/>
      <c r="E129" s="105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</row>
    <row r="130" spans="1:240" ht="12.75">
      <c r="A130" s="106"/>
      <c r="B130" s="106"/>
      <c r="C130" s="107"/>
      <c r="D130" s="108"/>
      <c r="E130" s="105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S130" s="106"/>
      <c r="FT130" s="106"/>
      <c r="FU130" s="106"/>
      <c r="FV130" s="106"/>
      <c r="FW130" s="106"/>
      <c r="FX130" s="106"/>
      <c r="FY130" s="106"/>
      <c r="FZ130" s="106"/>
      <c r="GA130" s="106"/>
      <c r="GB130" s="106"/>
      <c r="GC130" s="106"/>
      <c r="GD130" s="106"/>
      <c r="GE130" s="106"/>
      <c r="GF130" s="106"/>
      <c r="GG130" s="106"/>
      <c r="GH130" s="106"/>
      <c r="GI130" s="106"/>
      <c r="GJ130" s="106"/>
      <c r="GK130" s="106"/>
      <c r="GL130" s="106"/>
      <c r="GM130" s="106"/>
      <c r="GN130" s="106"/>
      <c r="GO130" s="106"/>
      <c r="GP130" s="106"/>
      <c r="GQ130" s="106"/>
      <c r="GR130" s="106"/>
      <c r="GS130" s="106"/>
      <c r="GT130" s="106"/>
      <c r="GU130" s="106"/>
      <c r="GV130" s="106"/>
      <c r="GW130" s="106"/>
      <c r="GX130" s="106"/>
      <c r="GY130" s="106"/>
      <c r="GZ130" s="106"/>
      <c r="HA130" s="106"/>
      <c r="HB130" s="106"/>
      <c r="HC130" s="106"/>
      <c r="HD130" s="106"/>
      <c r="HE130" s="106"/>
      <c r="HF130" s="106"/>
      <c r="HG130" s="106"/>
      <c r="HH130" s="106"/>
      <c r="HI130" s="106"/>
      <c r="HJ130" s="106"/>
      <c r="HK130" s="106"/>
      <c r="HL130" s="106"/>
      <c r="HM130" s="106"/>
      <c r="HN130" s="106"/>
      <c r="HO130" s="106"/>
      <c r="HP130" s="106"/>
      <c r="HQ130" s="106"/>
      <c r="HR130" s="106"/>
      <c r="HS130" s="106"/>
      <c r="HT130" s="106"/>
      <c r="HU130" s="106"/>
      <c r="HV130" s="106"/>
      <c r="HW130" s="106"/>
      <c r="HX130" s="106"/>
      <c r="HY130" s="106"/>
      <c r="HZ130" s="106"/>
      <c r="IA130" s="106"/>
      <c r="IB130" s="106"/>
      <c r="IC130" s="106"/>
      <c r="ID130" s="106"/>
      <c r="IE130" s="106"/>
      <c r="IF130" s="106"/>
    </row>
    <row r="131" spans="1:240" ht="12.75">
      <c r="A131" s="106"/>
      <c r="B131" s="106"/>
      <c r="C131" s="107"/>
      <c r="D131" s="108"/>
      <c r="E131" s="105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</row>
    <row r="132" spans="1:240" ht="12.75">
      <c r="A132" s="106"/>
      <c r="B132" s="106"/>
      <c r="C132" s="107"/>
      <c r="D132" s="108"/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106"/>
      <c r="GZ132" s="106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</row>
    <row r="133" spans="1:240" ht="12.75">
      <c r="A133" s="106"/>
      <c r="B133" s="106"/>
      <c r="C133" s="107"/>
      <c r="D133" s="108"/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</row>
    <row r="134" spans="1:240" ht="12.75">
      <c r="A134" s="106"/>
      <c r="B134" s="106"/>
      <c r="C134" s="107"/>
      <c r="D134" s="108"/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106"/>
      <c r="GZ134" s="106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</row>
    <row r="135" spans="1:240" ht="12.75">
      <c r="A135" s="106"/>
      <c r="B135" s="106"/>
      <c r="C135" s="107"/>
      <c r="D135" s="108"/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106"/>
      <c r="GZ135" s="106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</row>
    <row r="136" spans="1:240" ht="12.75">
      <c r="A136" s="106"/>
      <c r="B136" s="106"/>
      <c r="C136" s="107"/>
      <c r="D136" s="108"/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6"/>
      <c r="GV136" s="106"/>
      <c r="GW136" s="106"/>
      <c r="GX136" s="106"/>
      <c r="GY136" s="106"/>
      <c r="GZ136" s="106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</row>
    <row r="137" spans="1:240" ht="12.75">
      <c r="A137" s="106"/>
      <c r="B137" s="106"/>
      <c r="C137" s="107"/>
      <c r="D137" s="108"/>
      <c r="E137" s="105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106"/>
      <c r="GY137" s="106"/>
      <c r="GZ137" s="106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/>
      <c r="HK137" s="106"/>
      <c r="HL137" s="106"/>
      <c r="HM137" s="106"/>
      <c r="HN137" s="106"/>
      <c r="HO137" s="106"/>
      <c r="HP137" s="106"/>
      <c r="HQ137" s="106"/>
      <c r="HR137" s="106"/>
      <c r="HS137" s="106"/>
      <c r="HT137" s="106"/>
      <c r="HU137" s="106"/>
      <c r="HV137" s="106"/>
      <c r="HW137" s="106"/>
      <c r="HX137" s="106"/>
      <c r="HY137" s="106"/>
      <c r="HZ137" s="106"/>
      <c r="IA137" s="106"/>
      <c r="IB137" s="106"/>
      <c r="IC137" s="106"/>
      <c r="ID137" s="106"/>
      <c r="IE137" s="106"/>
      <c r="IF137" s="106"/>
    </row>
    <row r="138" spans="1:240" ht="12.75">
      <c r="A138" s="106"/>
      <c r="B138" s="106"/>
      <c r="C138" s="107"/>
      <c r="D138" s="108"/>
      <c r="E138" s="105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S138" s="106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/>
      <c r="GM138" s="106"/>
      <c r="GN138" s="106"/>
      <c r="GO138" s="106"/>
      <c r="GP138" s="106"/>
      <c r="GQ138" s="106"/>
      <c r="GR138" s="106"/>
      <c r="GS138" s="106"/>
      <c r="GT138" s="106"/>
      <c r="GU138" s="106"/>
      <c r="GV138" s="106"/>
      <c r="GW138" s="106"/>
      <c r="GX138" s="106"/>
      <c r="GY138" s="106"/>
      <c r="GZ138" s="106"/>
      <c r="HA138" s="106"/>
      <c r="HB138" s="106"/>
      <c r="HC138" s="106"/>
      <c r="HD138" s="106"/>
      <c r="HE138" s="106"/>
      <c r="HF138" s="106"/>
      <c r="HG138" s="106"/>
      <c r="HH138" s="106"/>
      <c r="HI138" s="106"/>
      <c r="HJ138" s="106"/>
      <c r="HK138" s="106"/>
      <c r="HL138" s="106"/>
      <c r="HM138" s="106"/>
      <c r="HN138" s="106"/>
      <c r="HO138" s="106"/>
      <c r="HP138" s="106"/>
      <c r="HQ138" s="106"/>
      <c r="HR138" s="106"/>
      <c r="HS138" s="106"/>
      <c r="HT138" s="106"/>
      <c r="HU138" s="106"/>
      <c r="HV138" s="106"/>
      <c r="HW138" s="106"/>
      <c r="HX138" s="106"/>
      <c r="HY138" s="106"/>
      <c r="HZ138" s="106"/>
      <c r="IA138" s="106"/>
      <c r="IB138" s="106"/>
      <c r="IC138" s="106"/>
      <c r="ID138" s="106"/>
      <c r="IE138" s="106"/>
      <c r="IF138" s="106"/>
    </row>
    <row r="139" spans="1:240" ht="12.75">
      <c r="A139" s="106"/>
      <c r="B139" s="106"/>
      <c r="C139" s="107"/>
      <c r="D139" s="108"/>
      <c r="E139" s="105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  <c r="GX139" s="106"/>
      <c r="GY139" s="106"/>
      <c r="GZ139" s="106"/>
      <c r="HA139" s="106"/>
      <c r="HB139" s="106"/>
      <c r="HC139" s="106"/>
      <c r="HD139" s="106"/>
      <c r="HE139" s="106"/>
      <c r="HF139" s="106"/>
      <c r="HG139" s="106"/>
      <c r="HH139" s="106"/>
      <c r="HI139" s="106"/>
      <c r="HJ139" s="106"/>
      <c r="HK139" s="106"/>
      <c r="HL139" s="106"/>
      <c r="HM139" s="106"/>
      <c r="HN139" s="106"/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</row>
    <row r="140" spans="1:240" ht="12.75">
      <c r="A140" s="106"/>
      <c r="B140" s="106"/>
      <c r="C140" s="107"/>
      <c r="D140" s="108"/>
      <c r="E140" s="105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6"/>
      <c r="FF140" s="106"/>
      <c r="FG140" s="106"/>
      <c r="FH140" s="106"/>
      <c r="FI140" s="106"/>
      <c r="FJ140" s="106"/>
      <c r="FK140" s="106"/>
      <c r="FL140" s="106"/>
      <c r="FM140" s="106"/>
      <c r="FN140" s="106"/>
      <c r="FO140" s="106"/>
      <c r="FP140" s="106"/>
      <c r="FQ140" s="106"/>
      <c r="FR140" s="106"/>
      <c r="FS140" s="106"/>
      <c r="FT140" s="106"/>
      <c r="FU140" s="106"/>
      <c r="FV140" s="106"/>
      <c r="FW140" s="106"/>
      <c r="FX140" s="106"/>
      <c r="FY140" s="106"/>
      <c r="FZ140" s="106"/>
      <c r="GA140" s="106"/>
      <c r="GB140" s="106"/>
      <c r="GC140" s="106"/>
      <c r="GD140" s="106"/>
      <c r="GE140" s="106"/>
      <c r="GF140" s="106"/>
      <c r="GG140" s="106"/>
      <c r="GH140" s="106"/>
      <c r="GI140" s="106"/>
      <c r="GJ140" s="106"/>
      <c r="GK140" s="106"/>
      <c r="GL140" s="106"/>
      <c r="GM140" s="106"/>
      <c r="GN140" s="106"/>
      <c r="GO140" s="106"/>
      <c r="GP140" s="106"/>
      <c r="GQ140" s="106"/>
      <c r="GR140" s="106"/>
      <c r="GS140" s="106"/>
      <c r="GT140" s="106"/>
      <c r="GU140" s="106"/>
      <c r="GV140" s="106"/>
      <c r="GW140" s="106"/>
      <c r="GX140" s="106"/>
      <c r="GY140" s="106"/>
      <c r="GZ140" s="106"/>
      <c r="HA140" s="106"/>
      <c r="HB140" s="106"/>
      <c r="HC140" s="106"/>
      <c r="HD140" s="106"/>
      <c r="HE140" s="106"/>
      <c r="HF140" s="106"/>
      <c r="HG140" s="106"/>
      <c r="HH140" s="106"/>
      <c r="HI140" s="106"/>
      <c r="HJ140" s="106"/>
      <c r="HK140" s="106"/>
      <c r="HL140" s="106"/>
      <c r="HM140" s="106"/>
      <c r="HN140" s="106"/>
      <c r="HO140" s="106"/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  <c r="IF140" s="106"/>
    </row>
    <row r="141" spans="1:240" ht="12.75">
      <c r="A141" s="106"/>
      <c r="B141" s="106"/>
      <c r="C141" s="107"/>
      <c r="D141" s="108"/>
      <c r="E141" s="105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06"/>
      <c r="FI141" s="106"/>
      <c r="FJ141" s="106"/>
      <c r="FK141" s="106"/>
      <c r="FL141" s="106"/>
      <c r="FM141" s="106"/>
      <c r="FN141" s="106"/>
      <c r="FO141" s="106"/>
      <c r="FP141" s="106"/>
      <c r="FQ141" s="106"/>
      <c r="FR141" s="106"/>
      <c r="FS141" s="106"/>
      <c r="FT141" s="106"/>
      <c r="FU141" s="106"/>
      <c r="FV141" s="106"/>
      <c r="FW141" s="106"/>
      <c r="FX141" s="106"/>
      <c r="FY141" s="106"/>
      <c r="FZ141" s="106"/>
      <c r="GA141" s="106"/>
      <c r="GB141" s="106"/>
      <c r="GC141" s="106"/>
      <c r="GD141" s="106"/>
      <c r="GE141" s="106"/>
      <c r="GF141" s="106"/>
      <c r="GG141" s="106"/>
      <c r="GH141" s="106"/>
      <c r="GI141" s="106"/>
      <c r="GJ141" s="106"/>
      <c r="GK141" s="106"/>
      <c r="GL141" s="106"/>
      <c r="GM141" s="106"/>
      <c r="GN141" s="106"/>
      <c r="GO141" s="106"/>
      <c r="GP141" s="106"/>
      <c r="GQ141" s="106"/>
      <c r="GR141" s="106"/>
      <c r="GS141" s="106"/>
      <c r="GT141" s="106"/>
      <c r="GU141" s="106"/>
      <c r="GV141" s="106"/>
      <c r="GW141" s="106"/>
      <c r="GX141" s="106"/>
      <c r="GY141" s="106"/>
      <c r="GZ141" s="106"/>
      <c r="HA141" s="106"/>
      <c r="HB141" s="106"/>
      <c r="HC141" s="106"/>
      <c r="HD141" s="106"/>
      <c r="HE141" s="106"/>
      <c r="HF141" s="106"/>
      <c r="HG141" s="106"/>
      <c r="HH141" s="106"/>
      <c r="HI141" s="106"/>
      <c r="HJ141" s="106"/>
      <c r="HK141" s="106"/>
      <c r="HL141" s="106"/>
      <c r="HM141" s="106"/>
      <c r="HN141" s="106"/>
      <c r="HO141" s="106"/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  <c r="IF141" s="106"/>
    </row>
    <row r="142" spans="1:240" ht="12.75">
      <c r="A142" s="106"/>
      <c r="B142" s="106"/>
      <c r="C142" s="107"/>
      <c r="D142" s="108"/>
      <c r="E142" s="105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S142" s="106"/>
      <c r="FT142" s="106"/>
      <c r="FU142" s="106"/>
      <c r="FV142" s="106"/>
      <c r="FW142" s="106"/>
      <c r="FX142" s="106"/>
      <c r="FY142" s="106"/>
      <c r="FZ142" s="106"/>
      <c r="GA142" s="106"/>
      <c r="GB142" s="106"/>
      <c r="GC142" s="106"/>
      <c r="GD142" s="106"/>
      <c r="GE142" s="106"/>
      <c r="GF142" s="106"/>
      <c r="GG142" s="106"/>
      <c r="GH142" s="106"/>
      <c r="GI142" s="106"/>
      <c r="GJ142" s="106"/>
      <c r="GK142" s="106"/>
      <c r="GL142" s="106"/>
      <c r="GM142" s="106"/>
      <c r="GN142" s="106"/>
      <c r="GO142" s="106"/>
      <c r="GP142" s="106"/>
      <c r="GQ142" s="106"/>
      <c r="GR142" s="106"/>
      <c r="GS142" s="106"/>
      <c r="GT142" s="106"/>
      <c r="GU142" s="106"/>
      <c r="GV142" s="106"/>
      <c r="GW142" s="106"/>
      <c r="GX142" s="106"/>
      <c r="GY142" s="106"/>
      <c r="GZ142" s="106"/>
      <c r="HA142" s="106"/>
      <c r="HB142" s="106"/>
      <c r="HC142" s="106"/>
      <c r="HD142" s="106"/>
      <c r="HE142" s="106"/>
      <c r="HF142" s="106"/>
      <c r="HG142" s="106"/>
      <c r="HH142" s="106"/>
      <c r="HI142" s="106"/>
      <c r="HJ142" s="106"/>
      <c r="HK142" s="106"/>
      <c r="HL142" s="106"/>
      <c r="HM142" s="106"/>
      <c r="HN142" s="106"/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</row>
    <row r="143" spans="1:240" ht="12.75">
      <c r="A143" s="106"/>
      <c r="B143" s="106"/>
      <c r="C143" s="107"/>
      <c r="D143" s="108"/>
      <c r="E143" s="105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/>
      <c r="GX143" s="106"/>
      <c r="GY143" s="106"/>
      <c r="GZ143" s="106"/>
      <c r="HA143" s="106"/>
      <c r="HB143" s="106"/>
      <c r="HC143" s="106"/>
      <c r="HD143" s="106"/>
      <c r="HE143" s="106"/>
      <c r="HF143" s="106"/>
      <c r="HG143" s="106"/>
      <c r="HH143" s="106"/>
      <c r="HI143" s="106"/>
      <c r="HJ143" s="106"/>
      <c r="HK143" s="106"/>
      <c r="HL143" s="106"/>
      <c r="HM143" s="106"/>
      <c r="HN143" s="106"/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</row>
    <row r="144" spans="1:240" ht="12.75">
      <c r="A144" s="106"/>
      <c r="B144" s="106"/>
      <c r="C144" s="107"/>
      <c r="D144" s="108"/>
      <c r="E144" s="105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6"/>
      <c r="GT144" s="106"/>
      <c r="GU144" s="106"/>
      <c r="GV144" s="106"/>
      <c r="GW144" s="106"/>
      <c r="GX144" s="106"/>
      <c r="GY144" s="106"/>
      <c r="GZ144" s="106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</row>
    <row r="145" spans="1:240" ht="12.75">
      <c r="A145" s="106"/>
      <c r="B145" s="106"/>
      <c r="C145" s="107"/>
      <c r="D145" s="108"/>
      <c r="E145" s="105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S145" s="106"/>
      <c r="FT145" s="106"/>
      <c r="FU145" s="106"/>
      <c r="FV145" s="106"/>
      <c r="FW145" s="106"/>
      <c r="FX145" s="106"/>
      <c r="FY145" s="106"/>
      <c r="FZ145" s="106"/>
      <c r="GA145" s="106"/>
      <c r="GB145" s="106"/>
      <c r="GC145" s="106"/>
      <c r="GD145" s="106"/>
      <c r="GE145" s="106"/>
      <c r="GF145" s="106"/>
      <c r="GG145" s="106"/>
      <c r="GH145" s="106"/>
      <c r="GI145" s="106"/>
      <c r="GJ145" s="106"/>
      <c r="GK145" s="106"/>
      <c r="GL145" s="106"/>
      <c r="GM145" s="106"/>
      <c r="GN145" s="106"/>
      <c r="GO145" s="106"/>
      <c r="GP145" s="106"/>
      <c r="GQ145" s="106"/>
      <c r="GR145" s="106"/>
      <c r="GS145" s="106"/>
      <c r="GT145" s="106"/>
      <c r="GU145" s="106"/>
      <c r="GV145" s="106"/>
      <c r="GW145" s="106"/>
      <c r="GX145" s="106"/>
      <c r="GY145" s="106"/>
      <c r="GZ145" s="106"/>
      <c r="HA145" s="106"/>
      <c r="HB145" s="106"/>
      <c r="HC145" s="106"/>
      <c r="HD145" s="106"/>
      <c r="HE145" s="106"/>
      <c r="HF145" s="106"/>
      <c r="HG145" s="106"/>
      <c r="HH145" s="106"/>
      <c r="HI145" s="106"/>
      <c r="HJ145" s="106"/>
      <c r="HK145" s="106"/>
      <c r="HL145" s="106"/>
      <c r="HM145" s="106"/>
      <c r="HN145" s="106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</row>
    <row r="146" spans="1:240" ht="12.75">
      <c r="A146" s="106"/>
      <c r="B146" s="106"/>
      <c r="C146" s="107"/>
      <c r="D146" s="108"/>
      <c r="E146" s="105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06"/>
      <c r="FJ146" s="106"/>
      <c r="FK146" s="106"/>
      <c r="FL146" s="106"/>
      <c r="FM146" s="106"/>
      <c r="FN146" s="106"/>
      <c r="FO146" s="106"/>
      <c r="FP146" s="106"/>
      <c r="FQ146" s="106"/>
      <c r="FR146" s="106"/>
      <c r="FS146" s="106"/>
      <c r="FT146" s="106"/>
      <c r="FU146" s="106"/>
      <c r="FV146" s="106"/>
      <c r="FW146" s="106"/>
      <c r="FX146" s="106"/>
      <c r="FY146" s="106"/>
      <c r="FZ146" s="106"/>
      <c r="GA146" s="106"/>
      <c r="GB146" s="106"/>
      <c r="GC146" s="106"/>
      <c r="GD146" s="106"/>
      <c r="GE146" s="106"/>
      <c r="GF146" s="106"/>
      <c r="GG146" s="106"/>
      <c r="GH146" s="106"/>
      <c r="GI146" s="106"/>
      <c r="GJ146" s="106"/>
      <c r="GK146" s="106"/>
      <c r="GL146" s="106"/>
      <c r="GM146" s="106"/>
      <c r="GN146" s="106"/>
      <c r="GO146" s="106"/>
      <c r="GP146" s="106"/>
      <c r="GQ146" s="106"/>
      <c r="GR146" s="106"/>
      <c r="GS146" s="106"/>
      <c r="GT146" s="106"/>
      <c r="GU146" s="106"/>
      <c r="GV146" s="106"/>
      <c r="GW146" s="106"/>
      <c r="GX146" s="106"/>
      <c r="GY146" s="106"/>
      <c r="GZ146" s="106"/>
      <c r="HA146" s="106"/>
      <c r="HB146" s="106"/>
      <c r="HC146" s="106"/>
      <c r="HD146" s="106"/>
      <c r="HE146" s="106"/>
      <c r="HF146" s="106"/>
      <c r="HG146" s="106"/>
      <c r="HH146" s="106"/>
      <c r="HI146" s="106"/>
      <c r="HJ146" s="106"/>
      <c r="HK146" s="106"/>
      <c r="HL146" s="106"/>
      <c r="HM146" s="106"/>
      <c r="HN146" s="106"/>
      <c r="HO146" s="106"/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</row>
    <row r="147" spans="1:240" ht="12.75">
      <c r="A147" s="106"/>
      <c r="B147" s="106"/>
      <c r="C147" s="107"/>
      <c r="D147" s="108"/>
      <c r="E147" s="105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S147" s="106"/>
      <c r="FT147" s="106"/>
      <c r="FU147" s="106"/>
      <c r="FV147" s="106"/>
      <c r="FW147" s="106"/>
      <c r="FX147" s="106"/>
      <c r="FY147" s="106"/>
      <c r="FZ147" s="106"/>
      <c r="GA147" s="106"/>
      <c r="GB147" s="106"/>
      <c r="GC147" s="106"/>
      <c r="GD147" s="106"/>
      <c r="GE147" s="106"/>
      <c r="GF147" s="106"/>
      <c r="GG147" s="106"/>
      <c r="GH147" s="106"/>
      <c r="GI147" s="106"/>
      <c r="GJ147" s="106"/>
      <c r="GK147" s="106"/>
      <c r="GL147" s="106"/>
      <c r="GM147" s="106"/>
      <c r="GN147" s="106"/>
      <c r="GO147" s="106"/>
      <c r="GP147" s="106"/>
      <c r="GQ147" s="106"/>
      <c r="GR147" s="106"/>
      <c r="GS147" s="106"/>
      <c r="GT147" s="106"/>
      <c r="GU147" s="106"/>
      <c r="GV147" s="106"/>
      <c r="GW147" s="106"/>
      <c r="GX147" s="106"/>
      <c r="GY147" s="106"/>
      <c r="GZ147" s="106"/>
      <c r="HA147" s="106"/>
      <c r="HB147" s="106"/>
      <c r="HC147" s="106"/>
      <c r="HD147" s="106"/>
      <c r="HE147" s="106"/>
      <c r="HF147" s="106"/>
      <c r="HG147" s="106"/>
      <c r="HH147" s="106"/>
      <c r="HI147" s="106"/>
      <c r="HJ147" s="106"/>
      <c r="HK147" s="106"/>
      <c r="HL147" s="106"/>
      <c r="HM147" s="106"/>
      <c r="HN147" s="106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</row>
    <row r="148" spans="1:240" ht="12.75">
      <c r="A148" s="106"/>
      <c r="B148" s="106"/>
      <c r="C148" s="107"/>
      <c r="D148" s="108"/>
      <c r="E148" s="105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S148" s="106"/>
      <c r="FT148" s="106"/>
      <c r="FU148" s="106"/>
      <c r="FV148" s="106"/>
      <c r="FW148" s="106"/>
      <c r="FX148" s="106"/>
      <c r="FY148" s="106"/>
      <c r="FZ148" s="106"/>
      <c r="GA148" s="106"/>
      <c r="GB148" s="106"/>
      <c r="GC148" s="106"/>
      <c r="GD148" s="106"/>
      <c r="GE148" s="106"/>
      <c r="GF148" s="106"/>
      <c r="GG148" s="106"/>
      <c r="GH148" s="106"/>
      <c r="GI148" s="106"/>
      <c r="GJ148" s="106"/>
      <c r="GK148" s="106"/>
      <c r="GL148" s="106"/>
      <c r="GM148" s="106"/>
      <c r="GN148" s="106"/>
      <c r="GO148" s="106"/>
      <c r="GP148" s="106"/>
      <c r="GQ148" s="106"/>
      <c r="GR148" s="106"/>
      <c r="GS148" s="106"/>
      <c r="GT148" s="106"/>
      <c r="GU148" s="106"/>
      <c r="GV148" s="106"/>
      <c r="GW148" s="106"/>
      <c r="GX148" s="106"/>
      <c r="GY148" s="106"/>
      <c r="GZ148" s="106"/>
      <c r="HA148" s="106"/>
      <c r="HB148" s="106"/>
      <c r="HC148" s="106"/>
      <c r="HD148" s="106"/>
      <c r="HE148" s="106"/>
      <c r="HF148" s="106"/>
      <c r="HG148" s="106"/>
      <c r="HH148" s="106"/>
      <c r="HI148" s="106"/>
      <c r="HJ148" s="106"/>
      <c r="HK148" s="106"/>
      <c r="HL148" s="106"/>
      <c r="HM148" s="106"/>
      <c r="HN148" s="106"/>
      <c r="HO148" s="106"/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</row>
    <row r="149" spans="1:240" ht="12.75">
      <c r="A149" s="106"/>
      <c r="B149" s="106"/>
      <c r="C149" s="107"/>
      <c r="D149" s="108"/>
      <c r="E149" s="105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/>
      <c r="FX149" s="106"/>
      <c r="FY149" s="106"/>
      <c r="FZ149" s="106"/>
      <c r="GA149" s="106"/>
      <c r="GB149" s="106"/>
      <c r="GC149" s="106"/>
      <c r="GD149" s="106"/>
      <c r="GE149" s="106"/>
      <c r="GF149" s="106"/>
      <c r="GG149" s="106"/>
      <c r="GH149" s="106"/>
      <c r="GI149" s="106"/>
      <c r="GJ149" s="106"/>
      <c r="GK149" s="106"/>
      <c r="GL149" s="106"/>
      <c r="GM149" s="106"/>
      <c r="GN149" s="106"/>
      <c r="GO149" s="106"/>
      <c r="GP149" s="106"/>
      <c r="GQ149" s="106"/>
      <c r="GR149" s="106"/>
      <c r="GS149" s="106"/>
      <c r="GT149" s="106"/>
      <c r="GU149" s="106"/>
      <c r="GV149" s="106"/>
      <c r="GW149" s="106"/>
      <c r="GX149" s="106"/>
      <c r="GY149" s="106"/>
      <c r="GZ149" s="106"/>
      <c r="HA149" s="106"/>
      <c r="HB149" s="106"/>
      <c r="HC149" s="106"/>
      <c r="HD149" s="106"/>
      <c r="HE149" s="106"/>
      <c r="HF149" s="106"/>
      <c r="HG149" s="106"/>
      <c r="HH149" s="106"/>
      <c r="HI149" s="106"/>
      <c r="HJ149" s="106"/>
      <c r="HK149" s="106"/>
      <c r="HL149" s="106"/>
      <c r="HM149" s="106"/>
      <c r="HN149" s="106"/>
      <c r="HO149" s="106"/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</row>
    <row r="150" spans="1:240" ht="12.75">
      <c r="A150" s="106"/>
      <c r="B150" s="106"/>
      <c r="C150" s="107"/>
      <c r="D150" s="108"/>
      <c r="E150" s="105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</row>
    <row r="151" spans="1:240" ht="12.75">
      <c r="A151" s="106"/>
      <c r="B151" s="106"/>
      <c r="C151" s="107"/>
      <c r="D151" s="108"/>
      <c r="E151" s="105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</row>
    <row r="152" spans="1:240" ht="12.75">
      <c r="A152" s="106"/>
      <c r="B152" s="106"/>
      <c r="C152" s="107"/>
      <c r="D152" s="108"/>
      <c r="E152" s="105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</row>
    <row r="153" spans="1:240" ht="12.75">
      <c r="A153" s="106"/>
      <c r="B153" s="106"/>
      <c r="C153" s="107"/>
      <c r="D153" s="108"/>
      <c r="E153" s="105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</row>
    <row r="154" spans="1:240" ht="12.75">
      <c r="A154" s="106"/>
      <c r="B154" s="106"/>
      <c r="C154" s="107"/>
      <c r="D154" s="108"/>
      <c r="E154" s="105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106"/>
      <c r="FC154" s="106"/>
      <c r="FD154" s="106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106"/>
      <c r="GZ154" s="106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</row>
    <row r="155" spans="1:240" ht="12.75">
      <c r="A155" s="106"/>
      <c r="B155" s="106"/>
      <c r="C155" s="107"/>
      <c r="D155" s="108"/>
      <c r="E155" s="105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106"/>
      <c r="FC155" s="106"/>
      <c r="FD155" s="106"/>
      <c r="FE155" s="106"/>
      <c r="FF155" s="106"/>
      <c r="FG155" s="106"/>
      <c r="FH155" s="106"/>
      <c r="FI155" s="106"/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/>
      <c r="GF155" s="106"/>
      <c r="GG155" s="106"/>
      <c r="GH155" s="106"/>
      <c r="GI155" s="106"/>
      <c r="GJ155" s="106"/>
      <c r="GK155" s="106"/>
      <c r="GL155" s="106"/>
      <c r="GM155" s="106"/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106"/>
      <c r="GZ155" s="106"/>
      <c r="HA155" s="106"/>
      <c r="HB155" s="106"/>
      <c r="HC155" s="106"/>
      <c r="HD155" s="106"/>
      <c r="HE155" s="106"/>
      <c r="HF155" s="106"/>
      <c r="HG155" s="106"/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/>
      <c r="HR155" s="106"/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</row>
    <row r="156" spans="1:240" ht="12.75">
      <c r="A156" s="106"/>
      <c r="B156" s="106"/>
      <c r="C156" s="107"/>
      <c r="D156" s="108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06"/>
      <c r="ET156" s="106"/>
      <c r="EU156" s="106"/>
      <c r="EV156" s="106"/>
      <c r="EW156" s="106"/>
      <c r="EX156" s="106"/>
      <c r="EY156" s="106"/>
      <c r="EZ156" s="106"/>
      <c r="FA156" s="106"/>
      <c r="FB156" s="106"/>
      <c r="FC156" s="106"/>
      <c r="FD156" s="106"/>
      <c r="FE156" s="106"/>
      <c r="FF156" s="106"/>
      <c r="FG156" s="106"/>
      <c r="FH156" s="106"/>
      <c r="FI156" s="106"/>
      <c r="FJ156" s="106"/>
      <c r="FK156" s="106"/>
      <c r="FL156" s="106"/>
      <c r="FM156" s="106"/>
      <c r="FN156" s="106"/>
      <c r="FO156" s="106"/>
      <c r="FP156" s="106"/>
      <c r="FQ156" s="106"/>
      <c r="FR156" s="106"/>
      <c r="FS156" s="106"/>
      <c r="FT156" s="106"/>
      <c r="FU156" s="106"/>
      <c r="FV156" s="106"/>
      <c r="FW156" s="106"/>
      <c r="FX156" s="106"/>
      <c r="FY156" s="106"/>
      <c r="FZ156" s="106"/>
      <c r="GA156" s="106"/>
      <c r="GB156" s="106"/>
      <c r="GC156" s="106"/>
      <c r="GD156" s="106"/>
      <c r="GE156" s="106"/>
      <c r="GF156" s="106"/>
      <c r="GG156" s="106"/>
      <c r="GH156" s="106"/>
      <c r="GI156" s="106"/>
      <c r="GJ156" s="106"/>
      <c r="GK156" s="106"/>
      <c r="GL156" s="106"/>
      <c r="GM156" s="106"/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106"/>
      <c r="GZ156" s="106"/>
      <c r="HA156" s="106"/>
      <c r="HB156" s="106"/>
      <c r="HC156" s="106"/>
      <c r="HD156" s="106"/>
      <c r="HE156" s="106"/>
      <c r="HF156" s="106"/>
      <c r="HG156" s="106"/>
      <c r="HH156" s="106"/>
      <c r="HI156" s="106"/>
      <c r="HJ156" s="106"/>
      <c r="HK156" s="106"/>
      <c r="HL156" s="106"/>
      <c r="HM156" s="106"/>
      <c r="HN156" s="106"/>
      <c r="HO156" s="106"/>
      <c r="HP156" s="106"/>
      <c r="HQ156" s="106"/>
      <c r="HR156" s="106"/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</row>
    <row r="157" spans="1:240" ht="12.75">
      <c r="A157" s="106"/>
      <c r="B157" s="106"/>
      <c r="C157" s="107"/>
      <c r="D157" s="108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</row>
    <row r="158" spans="1:240" ht="12.75">
      <c r="A158" s="106"/>
      <c r="B158" s="106"/>
      <c r="C158" s="107"/>
      <c r="D158" s="108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106"/>
      <c r="FC158" s="106"/>
      <c r="FD158" s="106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106"/>
      <c r="GZ158" s="106"/>
      <c r="HA158" s="106"/>
      <c r="HB158" s="106"/>
      <c r="HC158" s="106"/>
      <c r="HD158" s="106"/>
      <c r="HE158" s="106"/>
      <c r="HF158" s="106"/>
      <c r="HG158" s="106"/>
      <c r="HH158" s="106"/>
      <c r="HI158" s="106"/>
      <c r="HJ158" s="106"/>
      <c r="HK158" s="106"/>
      <c r="HL158" s="106"/>
      <c r="HM158" s="106"/>
      <c r="HN158" s="106"/>
      <c r="HO158" s="106"/>
      <c r="HP158" s="106"/>
      <c r="HQ158" s="106"/>
      <c r="HR158" s="106"/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</row>
    <row r="159" spans="1:240" ht="12.75">
      <c r="A159" s="106"/>
      <c r="B159" s="106"/>
      <c r="C159" s="107"/>
      <c r="D159" s="108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106"/>
      <c r="DK159" s="106"/>
      <c r="DL159" s="106"/>
      <c r="DM159" s="106"/>
      <c r="DN159" s="106"/>
      <c r="DO159" s="106"/>
      <c r="DP159" s="106"/>
      <c r="DQ159" s="106"/>
      <c r="DR159" s="106"/>
      <c r="DS159" s="106"/>
      <c r="DT159" s="106"/>
      <c r="DU159" s="106"/>
      <c r="DV159" s="106"/>
      <c r="DW159" s="106"/>
      <c r="DX159" s="106"/>
      <c r="DY159" s="106"/>
      <c r="DZ159" s="106"/>
      <c r="EA159" s="106"/>
      <c r="EB159" s="106"/>
      <c r="EC159" s="106"/>
      <c r="ED159" s="106"/>
      <c r="EE159" s="106"/>
      <c r="EF159" s="106"/>
      <c r="EG159" s="106"/>
      <c r="EH159" s="106"/>
      <c r="EI159" s="106"/>
      <c r="EJ159" s="106"/>
      <c r="EK159" s="106"/>
      <c r="EL159" s="106"/>
      <c r="EM159" s="106"/>
      <c r="EN159" s="106"/>
      <c r="EO159" s="106"/>
      <c r="EP159" s="106"/>
      <c r="EQ159" s="106"/>
      <c r="ER159" s="106"/>
      <c r="ES159" s="106"/>
      <c r="ET159" s="106"/>
      <c r="EU159" s="106"/>
      <c r="EV159" s="106"/>
      <c r="EW159" s="106"/>
      <c r="EX159" s="106"/>
      <c r="EY159" s="106"/>
      <c r="EZ159" s="106"/>
      <c r="FA159" s="106"/>
      <c r="FB159" s="106"/>
      <c r="FC159" s="106"/>
      <c r="FD159" s="106"/>
      <c r="FE159" s="106"/>
      <c r="FF159" s="106"/>
      <c r="FG159" s="106"/>
      <c r="FH159" s="106"/>
      <c r="FI159" s="106"/>
      <c r="FJ159" s="106"/>
      <c r="FK159" s="106"/>
      <c r="FL159" s="106"/>
      <c r="FM159" s="106"/>
      <c r="FN159" s="106"/>
      <c r="FO159" s="106"/>
      <c r="FP159" s="106"/>
      <c r="FQ159" s="106"/>
      <c r="FR159" s="106"/>
      <c r="FS159" s="106"/>
      <c r="FT159" s="106"/>
      <c r="FU159" s="106"/>
      <c r="FV159" s="106"/>
      <c r="FW159" s="106"/>
      <c r="FX159" s="106"/>
      <c r="FY159" s="106"/>
      <c r="FZ159" s="106"/>
      <c r="GA159" s="106"/>
      <c r="GB159" s="106"/>
      <c r="GC159" s="106"/>
      <c r="GD159" s="106"/>
      <c r="GE159" s="106"/>
      <c r="GF159" s="106"/>
      <c r="GG159" s="106"/>
      <c r="GH159" s="106"/>
      <c r="GI159" s="106"/>
      <c r="GJ159" s="106"/>
      <c r="GK159" s="106"/>
      <c r="GL159" s="106"/>
      <c r="GM159" s="106"/>
      <c r="GN159" s="106"/>
      <c r="GO159" s="106"/>
      <c r="GP159" s="106"/>
      <c r="GQ159" s="106"/>
      <c r="GR159" s="106"/>
      <c r="GS159" s="106"/>
      <c r="GT159" s="106"/>
      <c r="GU159" s="106"/>
      <c r="GV159" s="106"/>
      <c r="GW159" s="106"/>
      <c r="GX159" s="106"/>
      <c r="GY159" s="106"/>
      <c r="GZ159" s="106"/>
      <c r="HA159" s="106"/>
      <c r="HB159" s="106"/>
      <c r="HC159" s="106"/>
      <c r="HD159" s="106"/>
      <c r="HE159" s="106"/>
      <c r="HF159" s="106"/>
      <c r="HG159" s="106"/>
      <c r="HH159" s="106"/>
      <c r="HI159" s="106"/>
      <c r="HJ159" s="106"/>
      <c r="HK159" s="106"/>
      <c r="HL159" s="106"/>
      <c r="HM159" s="106"/>
      <c r="HN159" s="106"/>
      <c r="HO159" s="106"/>
      <c r="HP159" s="106"/>
      <c r="HQ159" s="106"/>
      <c r="HR159" s="106"/>
      <c r="HS159" s="106"/>
      <c r="HT159" s="106"/>
      <c r="HU159" s="106"/>
      <c r="HV159" s="106"/>
      <c r="HW159" s="106"/>
      <c r="HX159" s="106"/>
      <c r="HY159" s="106"/>
      <c r="HZ159" s="106"/>
      <c r="IA159" s="106"/>
      <c r="IB159" s="106"/>
      <c r="IC159" s="106"/>
      <c r="ID159" s="106"/>
      <c r="IE159" s="106"/>
      <c r="IF159" s="106"/>
    </row>
    <row r="160" spans="1:240" ht="12.75">
      <c r="A160" s="106"/>
      <c r="B160" s="106"/>
      <c r="C160" s="107"/>
      <c r="D160" s="108"/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</row>
    <row r="161" spans="1:240" ht="12.75">
      <c r="A161" s="106"/>
      <c r="B161" s="106"/>
      <c r="C161" s="107"/>
      <c r="D161" s="108"/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</row>
    <row r="162" spans="1:240" ht="12.75">
      <c r="A162" s="106"/>
      <c r="B162" s="106"/>
      <c r="C162" s="107"/>
      <c r="D162" s="108"/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</row>
    <row r="163" spans="1:240" ht="12.75">
      <c r="A163" s="106"/>
      <c r="B163" s="106"/>
      <c r="C163" s="107"/>
      <c r="D163" s="108"/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106"/>
      <c r="FC163" s="10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</row>
    <row r="164" spans="1:240" ht="12.75">
      <c r="A164" s="106"/>
      <c r="B164" s="106"/>
      <c r="C164" s="107"/>
      <c r="D164" s="108"/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</row>
    <row r="165" spans="1:240" ht="12.75">
      <c r="A165" s="106"/>
      <c r="B165" s="106"/>
      <c r="C165" s="107"/>
      <c r="D165" s="108"/>
      <c r="E165" s="105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106"/>
      <c r="GZ165" s="106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</row>
    <row r="166" spans="1:240" ht="12.75">
      <c r="A166" s="106"/>
      <c r="B166" s="106"/>
      <c r="C166" s="107"/>
      <c r="D166" s="108"/>
      <c r="E166" s="105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106"/>
      <c r="FC166" s="106"/>
      <c r="FD166" s="106"/>
      <c r="FE166" s="106"/>
      <c r="FF166" s="106"/>
      <c r="FG166" s="106"/>
      <c r="FH166" s="106"/>
      <c r="FI166" s="106"/>
      <c r="FJ166" s="106"/>
      <c r="FK166" s="106"/>
      <c r="FL166" s="106"/>
      <c r="FM166" s="106"/>
      <c r="FN166" s="106"/>
      <c r="FO166" s="106"/>
      <c r="FP166" s="106"/>
      <c r="FQ166" s="106"/>
      <c r="FR166" s="106"/>
      <c r="FS166" s="106"/>
      <c r="FT166" s="106"/>
      <c r="FU166" s="106"/>
      <c r="FV166" s="106"/>
      <c r="FW166" s="106"/>
      <c r="FX166" s="106"/>
      <c r="FY166" s="106"/>
      <c r="FZ166" s="106"/>
      <c r="GA166" s="106"/>
      <c r="GB166" s="106"/>
      <c r="GC166" s="106"/>
      <c r="GD166" s="106"/>
      <c r="GE166" s="106"/>
      <c r="GF166" s="106"/>
      <c r="GG166" s="106"/>
      <c r="GH166" s="106"/>
      <c r="GI166" s="106"/>
      <c r="GJ166" s="106"/>
      <c r="GK166" s="106"/>
      <c r="GL166" s="106"/>
      <c r="GM166" s="106"/>
      <c r="GN166" s="106"/>
      <c r="GO166" s="106"/>
      <c r="GP166" s="106"/>
      <c r="GQ166" s="106"/>
      <c r="GR166" s="106"/>
      <c r="GS166" s="106"/>
      <c r="GT166" s="106"/>
      <c r="GU166" s="106"/>
      <c r="GV166" s="106"/>
      <c r="GW166" s="106"/>
      <c r="GX166" s="106"/>
      <c r="GY166" s="106"/>
      <c r="GZ166" s="106"/>
      <c r="HA166" s="106"/>
      <c r="HB166" s="106"/>
      <c r="HC166" s="106"/>
      <c r="HD166" s="106"/>
      <c r="HE166" s="106"/>
      <c r="HF166" s="106"/>
      <c r="HG166" s="106"/>
      <c r="HH166" s="106"/>
      <c r="HI166" s="106"/>
      <c r="HJ166" s="106"/>
      <c r="HK166" s="106"/>
      <c r="HL166" s="106"/>
      <c r="HM166" s="106"/>
      <c r="HN166" s="106"/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</row>
    <row r="167" spans="1:240" ht="12.75">
      <c r="A167" s="106"/>
      <c r="B167" s="106"/>
      <c r="C167" s="107"/>
      <c r="D167" s="108"/>
      <c r="E167" s="105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106"/>
      <c r="GZ167" s="106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</row>
    <row r="168" spans="1:240" ht="12.75">
      <c r="A168" s="106"/>
      <c r="B168" s="106"/>
      <c r="C168" s="107"/>
      <c r="D168" s="108"/>
      <c r="E168" s="105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106"/>
      <c r="GZ168" s="106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</row>
    <row r="169" spans="1:240" ht="12.75">
      <c r="A169" s="106"/>
      <c r="B169" s="106"/>
      <c r="C169" s="107"/>
      <c r="D169" s="108"/>
      <c r="E169" s="105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</row>
    <row r="170" spans="1:240" ht="12.75">
      <c r="A170" s="106"/>
      <c r="B170" s="106"/>
      <c r="C170" s="107"/>
      <c r="D170" s="108"/>
      <c r="E170" s="105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</row>
    <row r="171" spans="1:240" ht="12.75">
      <c r="A171" s="106"/>
      <c r="B171" s="106"/>
      <c r="C171" s="107"/>
      <c r="D171" s="108"/>
      <c r="E171" s="105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</row>
    <row r="172" spans="1:240" ht="12.75">
      <c r="A172" s="106"/>
      <c r="B172" s="106"/>
      <c r="C172" s="107"/>
      <c r="D172" s="108"/>
      <c r="E172" s="105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106"/>
      <c r="FC172" s="106"/>
      <c r="FD172" s="106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</row>
    <row r="173" spans="1:240" ht="12.75">
      <c r="A173" s="106"/>
      <c r="B173" s="106"/>
      <c r="C173" s="107"/>
      <c r="D173" s="108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106"/>
      <c r="GZ173" s="106"/>
      <c r="HA173" s="106"/>
      <c r="HB173" s="106"/>
      <c r="HC173" s="106"/>
      <c r="HD173" s="106"/>
      <c r="HE173" s="106"/>
      <c r="HF173" s="106"/>
      <c r="HG173" s="106"/>
      <c r="HH173" s="106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</row>
    <row r="174" spans="1:240" ht="12.75">
      <c r="A174" s="106"/>
      <c r="B174" s="106"/>
      <c r="C174" s="107"/>
      <c r="D174" s="108"/>
      <c r="E174" s="105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106"/>
      <c r="FC174" s="106"/>
      <c r="FD174" s="106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106"/>
      <c r="GZ174" s="106"/>
      <c r="HA174" s="106"/>
      <c r="HB174" s="106"/>
      <c r="HC174" s="106"/>
      <c r="HD174" s="106"/>
      <c r="HE174" s="106"/>
      <c r="HF174" s="106"/>
      <c r="HG174" s="106"/>
      <c r="HH174" s="106"/>
      <c r="HI174" s="106"/>
      <c r="HJ174" s="106"/>
      <c r="HK174" s="106"/>
      <c r="HL174" s="106"/>
      <c r="HM174" s="106"/>
      <c r="HN174" s="106"/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</row>
    <row r="175" spans="1:240" ht="12.75">
      <c r="A175" s="106"/>
      <c r="B175" s="106"/>
      <c r="C175" s="107"/>
      <c r="D175" s="108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6"/>
      <c r="EC175" s="106"/>
      <c r="ED175" s="106"/>
      <c r="EE175" s="106"/>
      <c r="EF175" s="106"/>
      <c r="EG175" s="106"/>
      <c r="EH175" s="106"/>
      <c r="EI175" s="106"/>
      <c r="EJ175" s="106"/>
      <c r="EK175" s="106"/>
      <c r="EL175" s="106"/>
      <c r="EM175" s="106"/>
      <c r="EN175" s="106"/>
      <c r="EO175" s="106"/>
      <c r="EP175" s="106"/>
      <c r="EQ175" s="106"/>
      <c r="ER175" s="106"/>
      <c r="ES175" s="106"/>
      <c r="ET175" s="106"/>
      <c r="EU175" s="106"/>
      <c r="EV175" s="106"/>
      <c r="EW175" s="106"/>
      <c r="EX175" s="106"/>
      <c r="EY175" s="106"/>
      <c r="EZ175" s="106"/>
      <c r="FA175" s="106"/>
      <c r="FB175" s="106"/>
      <c r="FC175" s="106"/>
      <c r="FD175" s="106"/>
      <c r="FE175" s="106"/>
      <c r="FF175" s="106"/>
      <c r="FG175" s="106"/>
      <c r="FH175" s="106"/>
      <c r="FI175" s="106"/>
      <c r="FJ175" s="106"/>
      <c r="FK175" s="106"/>
      <c r="FL175" s="106"/>
      <c r="FM175" s="106"/>
      <c r="FN175" s="106"/>
      <c r="FO175" s="106"/>
      <c r="FP175" s="106"/>
      <c r="FQ175" s="106"/>
      <c r="FR175" s="106"/>
      <c r="FS175" s="106"/>
      <c r="FT175" s="106"/>
      <c r="FU175" s="106"/>
      <c r="FV175" s="106"/>
      <c r="FW175" s="106"/>
      <c r="FX175" s="106"/>
      <c r="FY175" s="106"/>
      <c r="FZ175" s="106"/>
      <c r="GA175" s="106"/>
      <c r="GB175" s="106"/>
      <c r="GC175" s="106"/>
      <c r="GD175" s="106"/>
      <c r="GE175" s="106"/>
      <c r="GF175" s="106"/>
      <c r="GG175" s="106"/>
      <c r="GH175" s="106"/>
      <c r="GI175" s="106"/>
      <c r="GJ175" s="106"/>
      <c r="GK175" s="106"/>
      <c r="GL175" s="106"/>
      <c r="GM175" s="106"/>
      <c r="GN175" s="106"/>
      <c r="GO175" s="106"/>
      <c r="GP175" s="106"/>
      <c r="GQ175" s="106"/>
      <c r="GR175" s="106"/>
      <c r="GS175" s="106"/>
      <c r="GT175" s="106"/>
      <c r="GU175" s="106"/>
      <c r="GV175" s="106"/>
      <c r="GW175" s="106"/>
      <c r="GX175" s="106"/>
      <c r="GY175" s="106"/>
      <c r="GZ175" s="106"/>
      <c r="HA175" s="106"/>
      <c r="HB175" s="106"/>
      <c r="HC175" s="106"/>
      <c r="HD175" s="106"/>
      <c r="HE175" s="106"/>
      <c r="HF175" s="106"/>
      <c r="HG175" s="106"/>
      <c r="HH175" s="106"/>
      <c r="HI175" s="106"/>
      <c r="HJ175" s="106"/>
      <c r="HK175" s="106"/>
      <c r="HL175" s="106"/>
      <c r="HM175" s="106"/>
      <c r="HN175" s="106"/>
      <c r="HO175" s="106"/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  <c r="IF175" s="106"/>
    </row>
    <row r="176" spans="1:240" ht="12.75">
      <c r="A176" s="106"/>
      <c r="B176" s="106"/>
      <c r="C176" s="107"/>
      <c r="D176" s="108"/>
      <c r="E176" s="105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</row>
    <row r="177" spans="1:240" ht="12.75">
      <c r="A177" s="106"/>
      <c r="B177" s="106"/>
      <c r="C177" s="107"/>
      <c r="D177" s="108"/>
      <c r="E177" s="105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106"/>
      <c r="GZ177" s="106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</row>
    <row r="178" spans="1:240" ht="12.75">
      <c r="A178" s="106"/>
      <c r="B178" s="106"/>
      <c r="C178" s="107"/>
      <c r="D178" s="108"/>
      <c r="E178" s="105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106"/>
      <c r="FC178" s="10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</row>
    <row r="179" spans="1:240" ht="12.75">
      <c r="A179" s="106"/>
      <c r="B179" s="106"/>
      <c r="C179" s="107"/>
      <c r="D179" s="108"/>
      <c r="E179" s="105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</row>
    <row r="180" spans="1:240" ht="12.75">
      <c r="A180" s="106"/>
      <c r="B180" s="106"/>
      <c r="C180" s="107"/>
      <c r="D180" s="108"/>
      <c r="E180" s="105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106"/>
      <c r="FC180" s="106"/>
      <c r="FD180" s="106"/>
      <c r="FE180" s="106"/>
      <c r="FF180" s="106"/>
      <c r="FG180" s="106"/>
      <c r="FH180" s="106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6"/>
      <c r="FS180" s="106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6"/>
      <c r="GD180" s="106"/>
      <c r="GE180" s="106"/>
      <c r="GF180" s="106"/>
      <c r="GG180" s="106"/>
      <c r="GH180" s="106"/>
      <c r="GI180" s="106"/>
      <c r="GJ180" s="106"/>
      <c r="GK180" s="106"/>
      <c r="GL180" s="106"/>
      <c r="GM180" s="106"/>
      <c r="GN180" s="106"/>
      <c r="GO180" s="106"/>
      <c r="GP180" s="106"/>
      <c r="GQ180" s="106"/>
      <c r="GR180" s="106"/>
      <c r="GS180" s="106"/>
      <c r="GT180" s="106"/>
      <c r="GU180" s="106"/>
      <c r="GV180" s="106"/>
      <c r="GW180" s="106"/>
      <c r="GX180" s="106"/>
      <c r="GY180" s="106"/>
      <c r="GZ180" s="106"/>
      <c r="HA180" s="106"/>
      <c r="HB180" s="106"/>
      <c r="HC180" s="106"/>
      <c r="HD180" s="106"/>
      <c r="HE180" s="106"/>
      <c r="HF180" s="106"/>
      <c r="HG180" s="106"/>
      <c r="HH180" s="106"/>
      <c r="HI180" s="106"/>
      <c r="HJ180" s="106"/>
      <c r="HK180" s="106"/>
      <c r="HL180" s="106"/>
      <c r="HM180" s="106"/>
      <c r="HN180" s="106"/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</row>
    <row r="181" spans="1:240" ht="12.75">
      <c r="A181" s="106"/>
      <c r="B181" s="106"/>
      <c r="C181" s="107"/>
      <c r="D181" s="108"/>
      <c r="E181" s="105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106"/>
      <c r="GZ181" s="106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</row>
    <row r="182" spans="1:240" ht="12.75">
      <c r="A182" s="106"/>
      <c r="B182" s="106"/>
      <c r="C182" s="107"/>
      <c r="D182" s="108"/>
      <c r="E182" s="105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  <c r="DV182" s="106"/>
      <c r="DW182" s="106"/>
      <c r="DX182" s="106"/>
      <c r="DY182" s="106"/>
      <c r="DZ182" s="106"/>
      <c r="EA182" s="106"/>
      <c r="EB182" s="106"/>
      <c r="EC182" s="106"/>
      <c r="ED182" s="106"/>
      <c r="EE182" s="106"/>
      <c r="EF182" s="106"/>
      <c r="EG182" s="106"/>
      <c r="EH182" s="106"/>
      <c r="EI182" s="106"/>
      <c r="EJ182" s="106"/>
      <c r="EK182" s="106"/>
      <c r="EL182" s="106"/>
      <c r="EM182" s="106"/>
      <c r="EN182" s="106"/>
      <c r="EO182" s="106"/>
      <c r="EP182" s="106"/>
      <c r="EQ182" s="106"/>
      <c r="ER182" s="106"/>
      <c r="ES182" s="106"/>
      <c r="ET182" s="106"/>
      <c r="EU182" s="106"/>
      <c r="EV182" s="106"/>
      <c r="EW182" s="106"/>
      <c r="EX182" s="106"/>
      <c r="EY182" s="106"/>
      <c r="EZ182" s="106"/>
      <c r="FA182" s="106"/>
      <c r="FB182" s="106"/>
      <c r="FC182" s="106"/>
      <c r="FD182" s="106"/>
      <c r="FE182" s="106"/>
      <c r="FF182" s="106"/>
      <c r="FG182" s="106"/>
      <c r="FH182" s="106"/>
      <c r="FI182" s="106"/>
      <c r="FJ182" s="106"/>
      <c r="FK182" s="106"/>
      <c r="FL182" s="106"/>
      <c r="FM182" s="106"/>
      <c r="FN182" s="106"/>
      <c r="FO182" s="106"/>
      <c r="FP182" s="106"/>
      <c r="FQ182" s="106"/>
      <c r="FR182" s="106"/>
      <c r="FS182" s="106"/>
      <c r="FT182" s="106"/>
      <c r="FU182" s="106"/>
      <c r="FV182" s="106"/>
      <c r="FW182" s="106"/>
      <c r="FX182" s="106"/>
      <c r="FY182" s="106"/>
      <c r="FZ182" s="106"/>
      <c r="GA182" s="106"/>
      <c r="GB182" s="106"/>
      <c r="GC182" s="106"/>
      <c r="GD182" s="106"/>
      <c r="GE182" s="106"/>
      <c r="GF182" s="106"/>
      <c r="GG182" s="106"/>
      <c r="GH182" s="106"/>
      <c r="GI182" s="106"/>
      <c r="GJ182" s="106"/>
      <c r="GK182" s="106"/>
      <c r="GL182" s="106"/>
      <c r="GM182" s="106"/>
      <c r="GN182" s="106"/>
      <c r="GO182" s="106"/>
      <c r="GP182" s="106"/>
      <c r="GQ182" s="106"/>
      <c r="GR182" s="106"/>
      <c r="GS182" s="106"/>
      <c r="GT182" s="106"/>
      <c r="GU182" s="106"/>
      <c r="GV182" s="106"/>
      <c r="GW182" s="106"/>
      <c r="GX182" s="106"/>
      <c r="GY182" s="106"/>
      <c r="GZ182" s="106"/>
      <c r="HA182" s="106"/>
      <c r="HB182" s="106"/>
      <c r="HC182" s="106"/>
      <c r="HD182" s="106"/>
      <c r="HE182" s="106"/>
      <c r="HF182" s="106"/>
      <c r="HG182" s="106"/>
      <c r="HH182" s="106"/>
      <c r="HI182" s="106"/>
      <c r="HJ182" s="106"/>
      <c r="HK182" s="106"/>
      <c r="HL182" s="106"/>
      <c r="HM182" s="106"/>
      <c r="HN182" s="106"/>
      <c r="HO182" s="106"/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  <c r="IF182" s="106"/>
    </row>
    <row r="183" spans="1:240" ht="12.75">
      <c r="A183" s="106"/>
      <c r="B183" s="106"/>
      <c r="C183" s="107"/>
      <c r="D183" s="108"/>
      <c r="E183" s="105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</row>
    <row r="184" spans="1:240" ht="12.75">
      <c r="A184" s="106"/>
      <c r="B184" s="106"/>
      <c r="C184" s="107"/>
      <c r="D184" s="108"/>
      <c r="E184" s="105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</row>
    <row r="185" spans="1:240" ht="12.75">
      <c r="A185" s="106"/>
      <c r="B185" s="106"/>
      <c r="C185" s="107"/>
      <c r="D185" s="108"/>
      <c r="E185" s="105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  <c r="DV185" s="106"/>
      <c r="DW185" s="106"/>
      <c r="DX185" s="106"/>
      <c r="DY185" s="106"/>
      <c r="DZ185" s="106"/>
      <c r="EA185" s="106"/>
      <c r="EB185" s="106"/>
      <c r="EC185" s="106"/>
      <c r="ED185" s="106"/>
      <c r="EE185" s="106"/>
      <c r="EF185" s="106"/>
      <c r="EG185" s="106"/>
      <c r="EH185" s="106"/>
      <c r="EI185" s="106"/>
      <c r="EJ185" s="106"/>
      <c r="EK185" s="106"/>
      <c r="EL185" s="106"/>
      <c r="EM185" s="106"/>
      <c r="EN185" s="106"/>
      <c r="EO185" s="106"/>
      <c r="EP185" s="106"/>
      <c r="EQ185" s="106"/>
      <c r="ER185" s="106"/>
      <c r="ES185" s="106"/>
      <c r="ET185" s="106"/>
      <c r="EU185" s="106"/>
      <c r="EV185" s="106"/>
      <c r="EW185" s="106"/>
      <c r="EX185" s="106"/>
      <c r="EY185" s="106"/>
      <c r="EZ185" s="106"/>
      <c r="FA185" s="106"/>
      <c r="FB185" s="106"/>
      <c r="FC185" s="106"/>
      <c r="FD185" s="106"/>
      <c r="FE185" s="106"/>
      <c r="FF185" s="106"/>
      <c r="FG185" s="106"/>
      <c r="FH185" s="106"/>
      <c r="FI185" s="106"/>
      <c r="FJ185" s="106"/>
      <c r="FK185" s="106"/>
      <c r="FL185" s="106"/>
      <c r="FM185" s="106"/>
      <c r="FN185" s="106"/>
      <c r="FO185" s="106"/>
      <c r="FP185" s="106"/>
      <c r="FQ185" s="106"/>
      <c r="FR185" s="106"/>
      <c r="FS185" s="106"/>
      <c r="FT185" s="106"/>
      <c r="FU185" s="106"/>
      <c r="FV185" s="106"/>
      <c r="FW185" s="106"/>
      <c r="FX185" s="106"/>
      <c r="FY185" s="106"/>
      <c r="FZ185" s="106"/>
      <c r="GA185" s="106"/>
      <c r="GB185" s="106"/>
      <c r="GC185" s="106"/>
      <c r="GD185" s="106"/>
      <c r="GE185" s="106"/>
      <c r="GF185" s="106"/>
      <c r="GG185" s="106"/>
      <c r="GH185" s="106"/>
      <c r="GI185" s="106"/>
      <c r="GJ185" s="106"/>
      <c r="GK185" s="106"/>
      <c r="GL185" s="106"/>
      <c r="GM185" s="106"/>
      <c r="GN185" s="106"/>
      <c r="GO185" s="106"/>
      <c r="GP185" s="106"/>
      <c r="GQ185" s="106"/>
      <c r="GR185" s="106"/>
      <c r="GS185" s="106"/>
      <c r="GT185" s="106"/>
      <c r="GU185" s="106"/>
      <c r="GV185" s="106"/>
      <c r="GW185" s="106"/>
      <c r="GX185" s="106"/>
      <c r="GY185" s="106"/>
      <c r="GZ185" s="106"/>
      <c r="HA185" s="106"/>
      <c r="HB185" s="106"/>
      <c r="HC185" s="106"/>
      <c r="HD185" s="106"/>
      <c r="HE185" s="106"/>
      <c r="HF185" s="106"/>
      <c r="HG185" s="106"/>
      <c r="HH185" s="106"/>
      <c r="HI185" s="106"/>
      <c r="HJ185" s="106"/>
      <c r="HK185" s="106"/>
      <c r="HL185" s="106"/>
      <c r="HM185" s="106"/>
      <c r="HN185" s="106"/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</row>
    <row r="186" spans="1:240" ht="12.75">
      <c r="A186" s="106"/>
      <c r="B186" s="106"/>
      <c r="C186" s="107"/>
      <c r="D186" s="108"/>
      <c r="E186" s="105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106"/>
      <c r="GZ186" s="106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</row>
    <row r="187" spans="1:240" ht="12.75">
      <c r="A187" s="106"/>
      <c r="B187" s="106"/>
      <c r="C187" s="107"/>
      <c r="D187" s="108"/>
      <c r="E187" s="105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</row>
    <row r="188" spans="1:240" ht="12.75">
      <c r="A188" s="106"/>
      <c r="B188" s="106"/>
      <c r="C188" s="107"/>
      <c r="D188" s="108"/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  <c r="HM188" s="106"/>
      <c r="HN188" s="106"/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</row>
    <row r="189" spans="1:240" ht="12.75">
      <c r="A189" s="106"/>
      <c r="B189" s="106"/>
      <c r="C189" s="107"/>
      <c r="D189" s="108"/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  <c r="HM189" s="106"/>
      <c r="HN189" s="106"/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</row>
    <row r="190" spans="1:240" ht="12.75">
      <c r="A190" s="106"/>
      <c r="B190" s="106"/>
      <c r="C190" s="107"/>
      <c r="D190" s="108"/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</row>
    <row r="191" spans="1:240" ht="12.75">
      <c r="A191" s="106"/>
      <c r="B191" s="106"/>
      <c r="C191" s="107"/>
      <c r="D191" s="108"/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  <c r="HM191" s="106"/>
      <c r="HN191" s="106"/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</row>
    <row r="192" spans="1:240" ht="12.75">
      <c r="A192" s="106"/>
      <c r="B192" s="106"/>
      <c r="C192" s="107"/>
      <c r="D192" s="108"/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</row>
    <row r="193" spans="1:240" ht="12.75">
      <c r="A193" s="106"/>
      <c r="B193" s="106"/>
      <c r="C193" s="107"/>
      <c r="D193" s="108"/>
      <c r="E193" s="105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</row>
    <row r="194" spans="1:240" ht="12.75">
      <c r="A194" s="106"/>
      <c r="B194" s="106"/>
      <c r="C194" s="107"/>
      <c r="D194" s="108"/>
      <c r="E194" s="105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  <c r="FF194" s="106"/>
      <c r="FG194" s="106"/>
      <c r="FH194" s="106"/>
      <c r="FI194" s="106"/>
      <c r="FJ194" s="106"/>
      <c r="FK194" s="106"/>
      <c r="FL194" s="106"/>
      <c r="FM194" s="106"/>
      <c r="FN194" s="106"/>
      <c r="FO194" s="106"/>
      <c r="FP194" s="106"/>
      <c r="FQ194" s="106"/>
      <c r="FR194" s="106"/>
      <c r="FS194" s="106"/>
      <c r="FT194" s="106"/>
      <c r="FU194" s="106"/>
      <c r="FV194" s="106"/>
      <c r="FW194" s="106"/>
      <c r="FX194" s="106"/>
      <c r="FY194" s="106"/>
      <c r="FZ194" s="106"/>
      <c r="GA194" s="106"/>
      <c r="GB194" s="106"/>
      <c r="GC194" s="106"/>
      <c r="GD194" s="106"/>
      <c r="GE194" s="106"/>
      <c r="GF194" s="106"/>
      <c r="GG194" s="106"/>
      <c r="GH194" s="106"/>
      <c r="GI194" s="106"/>
      <c r="GJ194" s="106"/>
      <c r="GK194" s="106"/>
      <c r="GL194" s="106"/>
      <c r="GM194" s="106"/>
      <c r="GN194" s="106"/>
      <c r="GO194" s="106"/>
      <c r="GP194" s="106"/>
      <c r="GQ194" s="106"/>
      <c r="GR194" s="106"/>
      <c r="GS194" s="106"/>
      <c r="GT194" s="106"/>
      <c r="GU194" s="106"/>
      <c r="GV194" s="106"/>
      <c r="GW194" s="106"/>
      <c r="GX194" s="106"/>
      <c r="GY194" s="106"/>
      <c r="GZ194" s="106"/>
      <c r="HA194" s="106"/>
      <c r="HB194" s="106"/>
      <c r="HC194" s="106"/>
      <c r="HD194" s="106"/>
      <c r="HE194" s="106"/>
      <c r="HF194" s="106"/>
      <c r="HG194" s="106"/>
      <c r="HH194" s="106"/>
      <c r="HI194" s="106"/>
      <c r="HJ194" s="106"/>
      <c r="HK194" s="106"/>
      <c r="HL194" s="106"/>
      <c r="HM194" s="106"/>
      <c r="HN194" s="106"/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</row>
    <row r="195" spans="1:240" ht="12.75">
      <c r="A195" s="106"/>
      <c r="B195" s="106"/>
      <c r="C195" s="107"/>
      <c r="D195" s="108"/>
      <c r="E195" s="105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06"/>
      <c r="DS195" s="106"/>
      <c r="DT195" s="106"/>
      <c r="DU195" s="106"/>
      <c r="DV195" s="106"/>
      <c r="DW195" s="106"/>
      <c r="DX195" s="106"/>
      <c r="DY195" s="106"/>
      <c r="DZ195" s="106"/>
      <c r="EA195" s="106"/>
      <c r="EB195" s="106"/>
      <c r="EC195" s="106"/>
      <c r="ED195" s="106"/>
      <c r="EE195" s="106"/>
      <c r="EF195" s="106"/>
      <c r="EG195" s="106"/>
      <c r="EH195" s="106"/>
      <c r="EI195" s="106"/>
      <c r="EJ195" s="106"/>
      <c r="EK195" s="106"/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6"/>
      <c r="EV195" s="106"/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6"/>
      <c r="FH195" s="106"/>
      <c r="FI195" s="106"/>
      <c r="FJ195" s="106"/>
      <c r="FK195" s="106"/>
      <c r="FL195" s="106"/>
      <c r="FM195" s="106"/>
      <c r="FN195" s="106"/>
      <c r="FO195" s="106"/>
      <c r="FP195" s="106"/>
      <c r="FQ195" s="106"/>
      <c r="FR195" s="106"/>
      <c r="FS195" s="106"/>
      <c r="FT195" s="106"/>
      <c r="FU195" s="106"/>
      <c r="FV195" s="106"/>
      <c r="FW195" s="106"/>
      <c r="FX195" s="106"/>
      <c r="FY195" s="106"/>
      <c r="FZ195" s="106"/>
      <c r="GA195" s="106"/>
      <c r="GB195" s="106"/>
      <c r="GC195" s="106"/>
      <c r="GD195" s="106"/>
      <c r="GE195" s="106"/>
      <c r="GF195" s="106"/>
      <c r="GG195" s="106"/>
      <c r="GH195" s="106"/>
      <c r="GI195" s="106"/>
      <c r="GJ195" s="106"/>
      <c r="GK195" s="106"/>
      <c r="GL195" s="106"/>
      <c r="GM195" s="106"/>
      <c r="GN195" s="106"/>
      <c r="GO195" s="106"/>
      <c r="GP195" s="106"/>
      <c r="GQ195" s="106"/>
      <c r="GR195" s="106"/>
      <c r="GS195" s="106"/>
      <c r="GT195" s="106"/>
      <c r="GU195" s="106"/>
      <c r="GV195" s="106"/>
      <c r="GW195" s="106"/>
      <c r="GX195" s="106"/>
      <c r="GY195" s="106"/>
      <c r="GZ195" s="106"/>
      <c r="HA195" s="106"/>
      <c r="HB195" s="106"/>
      <c r="HC195" s="106"/>
      <c r="HD195" s="106"/>
      <c r="HE195" s="106"/>
      <c r="HF195" s="106"/>
      <c r="HG195" s="106"/>
      <c r="HH195" s="106"/>
      <c r="HI195" s="106"/>
      <c r="HJ195" s="106"/>
      <c r="HK195" s="106"/>
      <c r="HL195" s="106"/>
      <c r="HM195" s="106"/>
      <c r="HN195" s="106"/>
      <c r="HO195" s="106"/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  <c r="IF195" s="106"/>
    </row>
    <row r="196" spans="1:240" ht="12.75">
      <c r="A196" s="106"/>
      <c r="B196" s="106"/>
      <c r="C196" s="107"/>
      <c r="D196" s="108"/>
      <c r="E196" s="105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  <c r="DN196" s="106"/>
      <c r="DO196" s="106"/>
      <c r="DP196" s="106"/>
      <c r="DQ196" s="106"/>
      <c r="DR196" s="106"/>
      <c r="DS196" s="106"/>
      <c r="DT196" s="106"/>
      <c r="DU196" s="106"/>
      <c r="DV196" s="106"/>
      <c r="DW196" s="106"/>
      <c r="DX196" s="106"/>
      <c r="DY196" s="106"/>
      <c r="DZ196" s="106"/>
      <c r="EA196" s="106"/>
      <c r="EB196" s="106"/>
      <c r="EC196" s="106"/>
      <c r="ED196" s="106"/>
      <c r="EE196" s="106"/>
      <c r="EF196" s="106"/>
      <c r="EG196" s="106"/>
      <c r="EH196" s="106"/>
      <c r="EI196" s="106"/>
      <c r="EJ196" s="106"/>
      <c r="EK196" s="106"/>
      <c r="EL196" s="106"/>
      <c r="EM196" s="106"/>
      <c r="EN196" s="106"/>
      <c r="EO196" s="106"/>
      <c r="EP196" s="106"/>
      <c r="EQ196" s="106"/>
      <c r="ER196" s="106"/>
      <c r="ES196" s="106"/>
      <c r="ET196" s="106"/>
      <c r="EU196" s="106"/>
      <c r="EV196" s="106"/>
      <c r="EW196" s="106"/>
      <c r="EX196" s="106"/>
      <c r="EY196" s="106"/>
      <c r="EZ196" s="106"/>
      <c r="FA196" s="106"/>
      <c r="FB196" s="106"/>
      <c r="FC196" s="106"/>
      <c r="FD196" s="106"/>
      <c r="FE196" s="106"/>
      <c r="FF196" s="106"/>
      <c r="FG196" s="106"/>
      <c r="FH196" s="106"/>
      <c r="FI196" s="106"/>
      <c r="FJ196" s="106"/>
      <c r="FK196" s="106"/>
      <c r="FL196" s="106"/>
      <c r="FM196" s="106"/>
      <c r="FN196" s="106"/>
      <c r="FO196" s="106"/>
      <c r="FP196" s="106"/>
      <c r="FQ196" s="106"/>
      <c r="FR196" s="106"/>
      <c r="FS196" s="106"/>
      <c r="FT196" s="106"/>
      <c r="FU196" s="106"/>
      <c r="FV196" s="106"/>
      <c r="FW196" s="106"/>
      <c r="FX196" s="106"/>
      <c r="FY196" s="106"/>
      <c r="FZ196" s="106"/>
      <c r="GA196" s="106"/>
      <c r="GB196" s="106"/>
      <c r="GC196" s="106"/>
      <c r="GD196" s="106"/>
      <c r="GE196" s="106"/>
      <c r="GF196" s="106"/>
      <c r="GG196" s="106"/>
      <c r="GH196" s="106"/>
      <c r="GI196" s="106"/>
      <c r="GJ196" s="106"/>
      <c r="GK196" s="106"/>
      <c r="GL196" s="106"/>
      <c r="GM196" s="106"/>
      <c r="GN196" s="106"/>
      <c r="GO196" s="106"/>
      <c r="GP196" s="106"/>
      <c r="GQ196" s="106"/>
      <c r="GR196" s="106"/>
      <c r="GS196" s="106"/>
      <c r="GT196" s="106"/>
      <c r="GU196" s="106"/>
      <c r="GV196" s="106"/>
      <c r="GW196" s="106"/>
      <c r="GX196" s="106"/>
      <c r="GY196" s="106"/>
      <c r="GZ196" s="106"/>
      <c r="HA196" s="106"/>
      <c r="HB196" s="106"/>
      <c r="HC196" s="106"/>
      <c r="HD196" s="106"/>
      <c r="HE196" s="106"/>
      <c r="HF196" s="106"/>
      <c r="HG196" s="106"/>
      <c r="HH196" s="106"/>
      <c r="HI196" s="106"/>
      <c r="HJ196" s="106"/>
      <c r="HK196" s="106"/>
      <c r="HL196" s="106"/>
      <c r="HM196" s="106"/>
      <c r="HN196" s="106"/>
      <c r="HO196" s="106"/>
      <c r="HP196" s="106"/>
      <c r="HQ196" s="106"/>
      <c r="HR196" s="106"/>
      <c r="HS196" s="106"/>
      <c r="HT196" s="106"/>
      <c r="HU196" s="106"/>
      <c r="HV196" s="106"/>
      <c r="HW196" s="106"/>
      <c r="HX196" s="106"/>
      <c r="HY196" s="106"/>
      <c r="HZ196" s="106"/>
      <c r="IA196" s="106"/>
      <c r="IB196" s="106"/>
      <c r="IC196" s="106"/>
      <c r="ID196" s="106"/>
      <c r="IE196" s="106"/>
      <c r="IF196" s="106"/>
    </row>
    <row r="197" spans="1:240" ht="12.75">
      <c r="A197" s="106"/>
      <c r="B197" s="106"/>
      <c r="C197" s="107"/>
      <c r="D197" s="108"/>
      <c r="E197" s="105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6"/>
      <c r="EF197" s="106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6"/>
      <c r="ES197" s="106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6"/>
      <c r="FF197" s="106"/>
      <c r="FG197" s="106"/>
      <c r="FH197" s="106"/>
      <c r="FI197" s="106"/>
      <c r="FJ197" s="106"/>
      <c r="FK197" s="106"/>
      <c r="FL197" s="106"/>
      <c r="FM197" s="106"/>
      <c r="FN197" s="106"/>
      <c r="FO197" s="106"/>
      <c r="FP197" s="106"/>
      <c r="FQ197" s="106"/>
      <c r="FR197" s="106"/>
      <c r="FS197" s="106"/>
      <c r="FT197" s="106"/>
      <c r="FU197" s="106"/>
      <c r="FV197" s="106"/>
      <c r="FW197" s="106"/>
      <c r="FX197" s="106"/>
      <c r="FY197" s="106"/>
      <c r="FZ197" s="106"/>
      <c r="GA197" s="106"/>
      <c r="GB197" s="106"/>
      <c r="GC197" s="106"/>
      <c r="GD197" s="106"/>
      <c r="GE197" s="106"/>
      <c r="GF197" s="106"/>
      <c r="GG197" s="106"/>
      <c r="GH197" s="106"/>
      <c r="GI197" s="106"/>
      <c r="GJ197" s="106"/>
      <c r="GK197" s="106"/>
      <c r="GL197" s="106"/>
      <c r="GM197" s="106"/>
      <c r="GN197" s="106"/>
      <c r="GO197" s="106"/>
      <c r="GP197" s="106"/>
      <c r="GQ197" s="106"/>
      <c r="GR197" s="106"/>
      <c r="GS197" s="106"/>
      <c r="GT197" s="106"/>
      <c r="GU197" s="106"/>
      <c r="GV197" s="106"/>
      <c r="GW197" s="106"/>
      <c r="GX197" s="106"/>
      <c r="GY197" s="106"/>
      <c r="GZ197" s="106"/>
      <c r="HA197" s="106"/>
      <c r="HB197" s="106"/>
      <c r="HC197" s="106"/>
      <c r="HD197" s="106"/>
      <c r="HE197" s="106"/>
      <c r="HF197" s="106"/>
      <c r="HG197" s="106"/>
      <c r="HH197" s="106"/>
      <c r="HI197" s="106"/>
      <c r="HJ197" s="106"/>
      <c r="HK197" s="106"/>
      <c r="HL197" s="106"/>
      <c r="HM197" s="106"/>
      <c r="HN197" s="106"/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  <c r="IF197" s="106"/>
    </row>
    <row r="198" spans="1:240" ht="12.75">
      <c r="A198" s="106"/>
      <c r="B198" s="106"/>
      <c r="C198" s="107"/>
      <c r="D198" s="108"/>
      <c r="E198" s="105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6"/>
      <c r="EF198" s="106"/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6"/>
      <c r="FF198" s="106"/>
      <c r="FG198" s="106"/>
      <c r="FH198" s="106"/>
      <c r="FI198" s="106"/>
      <c r="FJ198" s="106"/>
      <c r="FK198" s="106"/>
      <c r="FL198" s="106"/>
      <c r="FM198" s="106"/>
      <c r="FN198" s="106"/>
      <c r="FO198" s="106"/>
      <c r="FP198" s="106"/>
      <c r="FQ198" s="106"/>
      <c r="FR198" s="106"/>
      <c r="FS198" s="106"/>
      <c r="FT198" s="106"/>
      <c r="FU198" s="106"/>
      <c r="FV198" s="106"/>
      <c r="FW198" s="106"/>
      <c r="FX198" s="106"/>
      <c r="FY198" s="106"/>
      <c r="FZ198" s="106"/>
      <c r="GA198" s="106"/>
      <c r="GB198" s="106"/>
      <c r="GC198" s="106"/>
      <c r="GD198" s="106"/>
      <c r="GE198" s="106"/>
      <c r="GF198" s="106"/>
      <c r="GG198" s="106"/>
      <c r="GH198" s="106"/>
      <c r="GI198" s="106"/>
      <c r="GJ198" s="106"/>
      <c r="GK198" s="106"/>
      <c r="GL198" s="106"/>
      <c r="GM198" s="106"/>
      <c r="GN198" s="106"/>
      <c r="GO198" s="106"/>
      <c r="GP198" s="106"/>
      <c r="GQ198" s="106"/>
      <c r="GR198" s="106"/>
      <c r="GS198" s="106"/>
      <c r="GT198" s="106"/>
      <c r="GU198" s="106"/>
      <c r="GV198" s="106"/>
      <c r="GW198" s="106"/>
      <c r="GX198" s="106"/>
      <c r="GY198" s="106"/>
      <c r="GZ198" s="106"/>
      <c r="HA198" s="106"/>
      <c r="HB198" s="106"/>
      <c r="HC198" s="106"/>
      <c r="HD198" s="106"/>
      <c r="HE198" s="106"/>
      <c r="HF198" s="106"/>
      <c r="HG198" s="106"/>
      <c r="HH198" s="106"/>
      <c r="HI198" s="106"/>
      <c r="HJ198" s="106"/>
      <c r="HK198" s="106"/>
      <c r="HL198" s="106"/>
      <c r="HM198" s="106"/>
      <c r="HN198" s="106"/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</row>
    <row r="199" spans="1:240" ht="12.75">
      <c r="A199" s="106"/>
      <c r="B199" s="106"/>
      <c r="C199" s="107"/>
      <c r="D199" s="108"/>
      <c r="E199" s="105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6"/>
      <c r="EF199" s="106"/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6"/>
      <c r="ES199" s="106"/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106"/>
      <c r="FK199" s="106"/>
      <c r="FL199" s="106"/>
      <c r="FM199" s="106"/>
      <c r="FN199" s="106"/>
      <c r="FO199" s="106"/>
      <c r="FP199" s="106"/>
      <c r="FQ199" s="106"/>
      <c r="FR199" s="106"/>
      <c r="FS199" s="106"/>
      <c r="FT199" s="106"/>
      <c r="FU199" s="106"/>
      <c r="FV199" s="106"/>
      <c r="FW199" s="106"/>
      <c r="FX199" s="106"/>
      <c r="FY199" s="106"/>
      <c r="FZ199" s="106"/>
      <c r="GA199" s="106"/>
      <c r="GB199" s="106"/>
      <c r="GC199" s="106"/>
      <c r="GD199" s="106"/>
      <c r="GE199" s="106"/>
      <c r="GF199" s="106"/>
      <c r="GG199" s="106"/>
      <c r="GH199" s="106"/>
      <c r="GI199" s="106"/>
      <c r="GJ199" s="106"/>
      <c r="GK199" s="106"/>
      <c r="GL199" s="106"/>
      <c r="GM199" s="106"/>
      <c r="GN199" s="106"/>
      <c r="GO199" s="106"/>
      <c r="GP199" s="106"/>
      <c r="GQ199" s="106"/>
      <c r="GR199" s="106"/>
      <c r="GS199" s="106"/>
      <c r="GT199" s="106"/>
      <c r="GU199" s="106"/>
      <c r="GV199" s="106"/>
      <c r="GW199" s="106"/>
      <c r="GX199" s="106"/>
      <c r="GY199" s="106"/>
      <c r="GZ199" s="106"/>
      <c r="HA199" s="106"/>
      <c r="HB199" s="106"/>
      <c r="HC199" s="106"/>
      <c r="HD199" s="106"/>
      <c r="HE199" s="106"/>
      <c r="HF199" s="106"/>
      <c r="HG199" s="106"/>
      <c r="HH199" s="106"/>
      <c r="HI199" s="106"/>
      <c r="HJ199" s="106"/>
      <c r="HK199" s="106"/>
      <c r="HL199" s="106"/>
      <c r="HM199" s="106"/>
      <c r="HN199" s="106"/>
      <c r="HO199" s="106"/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</row>
    <row r="200" spans="1:240" ht="12.75">
      <c r="A200" s="106"/>
      <c r="B200" s="106"/>
      <c r="C200" s="107"/>
      <c r="D200" s="108"/>
      <c r="E200" s="105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  <c r="DO200" s="106"/>
      <c r="DP200" s="106"/>
      <c r="DQ200" s="106"/>
      <c r="DR200" s="106"/>
      <c r="DS200" s="106"/>
      <c r="DT200" s="106"/>
      <c r="DU200" s="106"/>
      <c r="DV200" s="106"/>
      <c r="DW200" s="106"/>
      <c r="DX200" s="106"/>
      <c r="DY200" s="106"/>
      <c r="DZ200" s="106"/>
      <c r="EA200" s="106"/>
      <c r="EB200" s="106"/>
      <c r="EC200" s="106"/>
      <c r="ED200" s="106"/>
      <c r="EE200" s="106"/>
      <c r="EF200" s="106"/>
      <c r="EG200" s="106"/>
      <c r="EH200" s="106"/>
      <c r="EI200" s="106"/>
      <c r="EJ200" s="106"/>
      <c r="EK200" s="106"/>
      <c r="EL200" s="106"/>
      <c r="EM200" s="106"/>
      <c r="EN200" s="106"/>
      <c r="EO200" s="106"/>
      <c r="EP200" s="106"/>
      <c r="EQ200" s="106"/>
      <c r="ER200" s="106"/>
      <c r="ES200" s="106"/>
      <c r="ET200" s="106"/>
      <c r="EU200" s="106"/>
      <c r="EV200" s="106"/>
      <c r="EW200" s="106"/>
      <c r="EX200" s="106"/>
      <c r="EY200" s="106"/>
      <c r="EZ200" s="106"/>
      <c r="FA200" s="106"/>
      <c r="FB200" s="106"/>
      <c r="FC200" s="106"/>
      <c r="FD200" s="106"/>
      <c r="FE200" s="106"/>
      <c r="FF200" s="106"/>
      <c r="FG200" s="106"/>
      <c r="FH200" s="106"/>
      <c r="FI200" s="106"/>
      <c r="FJ200" s="106"/>
      <c r="FK200" s="106"/>
      <c r="FL200" s="106"/>
      <c r="FM200" s="106"/>
      <c r="FN200" s="106"/>
      <c r="FO200" s="106"/>
      <c r="FP200" s="106"/>
      <c r="FQ200" s="106"/>
      <c r="FR200" s="106"/>
      <c r="FS200" s="106"/>
      <c r="FT200" s="106"/>
      <c r="FU200" s="106"/>
      <c r="FV200" s="106"/>
      <c r="FW200" s="106"/>
      <c r="FX200" s="106"/>
      <c r="FY200" s="106"/>
      <c r="FZ200" s="106"/>
      <c r="GA200" s="106"/>
      <c r="GB200" s="106"/>
      <c r="GC200" s="106"/>
      <c r="GD200" s="106"/>
      <c r="GE200" s="106"/>
      <c r="GF200" s="106"/>
      <c r="GG200" s="106"/>
      <c r="GH200" s="106"/>
      <c r="GI200" s="106"/>
      <c r="GJ200" s="106"/>
      <c r="GK200" s="106"/>
      <c r="GL200" s="106"/>
      <c r="GM200" s="106"/>
      <c r="GN200" s="106"/>
      <c r="GO200" s="106"/>
      <c r="GP200" s="106"/>
      <c r="GQ200" s="106"/>
      <c r="GR200" s="106"/>
      <c r="GS200" s="106"/>
      <c r="GT200" s="106"/>
      <c r="GU200" s="106"/>
      <c r="GV200" s="106"/>
      <c r="GW200" s="106"/>
      <c r="GX200" s="106"/>
      <c r="GY200" s="106"/>
      <c r="GZ200" s="106"/>
      <c r="HA200" s="106"/>
      <c r="HB200" s="106"/>
      <c r="HC200" s="106"/>
      <c r="HD200" s="106"/>
      <c r="HE200" s="106"/>
      <c r="HF200" s="106"/>
      <c r="HG200" s="106"/>
      <c r="HH200" s="106"/>
      <c r="HI200" s="106"/>
      <c r="HJ200" s="106"/>
      <c r="HK200" s="106"/>
      <c r="HL200" s="106"/>
      <c r="HM200" s="106"/>
      <c r="HN200" s="106"/>
      <c r="HO200" s="106"/>
      <c r="HP200" s="106"/>
      <c r="HQ200" s="106"/>
      <c r="HR200" s="106"/>
      <c r="HS200" s="106"/>
      <c r="HT200" s="106"/>
      <c r="HU200" s="106"/>
      <c r="HV200" s="106"/>
      <c r="HW200" s="106"/>
      <c r="HX200" s="106"/>
      <c r="HY200" s="106"/>
      <c r="HZ200" s="106"/>
      <c r="IA200" s="106"/>
      <c r="IB200" s="106"/>
      <c r="IC200" s="106"/>
      <c r="ID200" s="106"/>
      <c r="IE200" s="106"/>
      <c r="IF200" s="106"/>
    </row>
    <row r="201" spans="1:240" ht="12.75">
      <c r="A201" s="106"/>
      <c r="B201" s="106"/>
      <c r="C201" s="107"/>
      <c r="D201" s="108"/>
      <c r="E201" s="105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  <c r="DN201" s="106"/>
      <c r="DO201" s="106"/>
      <c r="DP201" s="106"/>
      <c r="DQ201" s="106"/>
      <c r="DR201" s="106"/>
      <c r="DS201" s="106"/>
      <c r="DT201" s="106"/>
      <c r="DU201" s="106"/>
      <c r="DV201" s="106"/>
      <c r="DW201" s="106"/>
      <c r="DX201" s="106"/>
      <c r="DY201" s="106"/>
      <c r="DZ201" s="106"/>
      <c r="EA201" s="106"/>
      <c r="EB201" s="106"/>
      <c r="EC201" s="106"/>
      <c r="ED201" s="106"/>
      <c r="EE201" s="106"/>
      <c r="EF201" s="106"/>
      <c r="EG201" s="106"/>
      <c r="EH201" s="106"/>
      <c r="EI201" s="106"/>
      <c r="EJ201" s="106"/>
      <c r="EK201" s="106"/>
      <c r="EL201" s="106"/>
      <c r="EM201" s="106"/>
      <c r="EN201" s="106"/>
      <c r="EO201" s="106"/>
      <c r="EP201" s="106"/>
      <c r="EQ201" s="106"/>
      <c r="ER201" s="106"/>
      <c r="ES201" s="106"/>
      <c r="ET201" s="106"/>
      <c r="EU201" s="106"/>
      <c r="EV201" s="106"/>
      <c r="EW201" s="106"/>
      <c r="EX201" s="106"/>
      <c r="EY201" s="106"/>
      <c r="EZ201" s="106"/>
      <c r="FA201" s="106"/>
      <c r="FB201" s="106"/>
      <c r="FC201" s="106"/>
      <c r="FD201" s="106"/>
      <c r="FE201" s="106"/>
      <c r="FF201" s="106"/>
      <c r="FG201" s="106"/>
      <c r="FH201" s="106"/>
      <c r="FI201" s="106"/>
      <c r="FJ201" s="106"/>
      <c r="FK201" s="106"/>
      <c r="FL201" s="106"/>
      <c r="FM201" s="106"/>
      <c r="FN201" s="106"/>
      <c r="FO201" s="106"/>
      <c r="FP201" s="106"/>
      <c r="FQ201" s="106"/>
      <c r="FR201" s="106"/>
      <c r="FS201" s="106"/>
      <c r="FT201" s="106"/>
      <c r="FU201" s="106"/>
      <c r="FV201" s="106"/>
      <c r="FW201" s="106"/>
      <c r="FX201" s="106"/>
      <c r="FY201" s="106"/>
      <c r="FZ201" s="106"/>
      <c r="GA201" s="106"/>
      <c r="GB201" s="106"/>
      <c r="GC201" s="106"/>
      <c r="GD201" s="106"/>
      <c r="GE201" s="106"/>
      <c r="GF201" s="106"/>
      <c r="GG201" s="106"/>
      <c r="GH201" s="106"/>
      <c r="GI201" s="106"/>
      <c r="GJ201" s="106"/>
      <c r="GK201" s="106"/>
      <c r="GL201" s="106"/>
      <c r="GM201" s="106"/>
      <c r="GN201" s="106"/>
      <c r="GO201" s="106"/>
      <c r="GP201" s="106"/>
      <c r="GQ201" s="106"/>
      <c r="GR201" s="106"/>
      <c r="GS201" s="106"/>
      <c r="GT201" s="106"/>
      <c r="GU201" s="106"/>
      <c r="GV201" s="106"/>
      <c r="GW201" s="106"/>
      <c r="GX201" s="106"/>
      <c r="GY201" s="106"/>
      <c r="GZ201" s="106"/>
      <c r="HA201" s="106"/>
      <c r="HB201" s="106"/>
      <c r="HC201" s="106"/>
      <c r="HD201" s="106"/>
      <c r="HE201" s="106"/>
      <c r="HF201" s="106"/>
      <c r="HG201" s="106"/>
      <c r="HH201" s="106"/>
      <c r="HI201" s="106"/>
      <c r="HJ201" s="106"/>
      <c r="HK201" s="106"/>
      <c r="HL201" s="106"/>
      <c r="HM201" s="106"/>
      <c r="HN201" s="106"/>
      <c r="HO201" s="106"/>
      <c r="HP201" s="106"/>
      <c r="HQ201" s="106"/>
      <c r="HR201" s="106"/>
      <c r="HS201" s="106"/>
      <c r="HT201" s="106"/>
      <c r="HU201" s="106"/>
      <c r="HV201" s="106"/>
      <c r="HW201" s="106"/>
      <c r="HX201" s="106"/>
      <c r="HY201" s="106"/>
      <c r="HZ201" s="106"/>
      <c r="IA201" s="106"/>
      <c r="IB201" s="106"/>
      <c r="IC201" s="106"/>
      <c r="ID201" s="106"/>
      <c r="IE201" s="106"/>
      <c r="IF201" s="106"/>
    </row>
    <row r="202" spans="1:240" ht="12.75">
      <c r="A202" s="106"/>
      <c r="B202" s="106"/>
      <c r="C202" s="107"/>
      <c r="D202" s="108"/>
      <c r="E202" s="105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106"/>
      <c r="EE202" s="106"/>
      <c r="EF202" s="106"/>
      <c r="EG202" s="106"/>
      <c r="EH202" s="106"/>
      <c r="EI202" s="106"/>
      <c r="EJ202" s="106"/>
      <c r="EK202" s="106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6"/>
      <c r="EV202" s="106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6"/>
      <c r="FH202" s="106"/>
      <c r="FI202" s="106"/>
      <c r="FJ202" s="106"/>
      <c r="FK202" s="106"/>
      <c r="FL202" s="106"/>
      <c r="FM202" s="106"/>
      <c r="FN202" s="106"/>
      <c r="FO202" s="106"/>
      <c r="FP202" s="106"/>
      <c r="FQ202" s="106"/>
      <c r="FR202" s="106"/>
      <c r="FS202" s="106"/>
      <c r="FT202" s="106"/>
      <c r="FU202" s="106"/>
      <c r="FV202" s="106"/>
      <c r="FW202" s="106"/>
      <c r="FX202" s="106"/>
      <c r="FY202" s="106"/>
      <c r="FZ202" s="106"/>
      <c r="GA202" s="106"/>
      <c r="GB202" s="106"/>
      <c r="GC202" s="106"/>
      <c r="GD202" s="106"/>
      <c r="GE202" s="106"/>
      <c r="GF202" s="106"/>
      <c r="GG202" s="106"/>
      <c r="GH202" s="106"/>
      <c r="GI202" s="106"/>
      <c r="GJ202" s="106"/>
      <c r="GK202" s="106"/>
      <c r="GL202" s="106"/>
      <c r="GM202" s="106"/>
      <c r="GN202" s="106"/>
      <c r="GO202" s="106"/>
      <c r="GP202" s="106"/>
      <c r="GQ202" s="106"/>
      <c r="GR202" s="106"/>
      <c r="GS202" s="106"/>
      <c r="GT202" s="106"/>
      <c r="GU202" s="106"/>
      <c r="GV202" s="106"/>
      <c r="GW202" s="106"/>
      <c r="GX202" s="106"/>
      <c r="GY202" s="106"/>
      <c r="GZ202" s="106"/>
      <c r="HA202" s="106"/>
      <c r="HB202" s="106"/>
      <c r="HC202" s="106"/>
      <c r="HD202" s="106"/>
      <c r="HE202" s="106"/>
      <c r="HF202" s="106"/>
      <c r="HG202" s="106"/>
      <c r="HH202" s="106"/>
      <c r="HI202" s="106"/>
      <c r="HJ202" s="106"/>
      <c r="HK202" s="106"/>
      <c r="HL202" s="106"/>
      <c r="HM202" s="106"/>
      <c r="HN202" s="106"/>
      <c r="HO202" s="106"/>
      <c r="HP202" s="106"/>
      <c r="HQ202" s="106"/>
      <c r="HR202" s="106"/>
      <c r="HS202" s="106"/>
      <c r="HT202" s="106"/>
      <c r="HU202" s="106"/>
      <c r="HV202" s="106"/>
      <c r="HW202" s="106"/>
      <c r="HX202" s="106"/>
      <c r="HY202" s="106"/>
      <c r="HZ202" s="106"/>
      <c r="IA202" s="106"/>
      <c r="IB202" s="106"/>
      <c r="IC202" s="106"/>
      <c r="ID202" s="106"/>
      <c r="IE202" s="106"/>
      <c r="IF202" s="106"/>
    </row>
    <row r="203" spans="1:240" ht="12.75">
      <c r="A203" s="106"/>
      <c r="B203" s="106"/>
      <c r="C203" s="107"/>
      <c r="D203" s="108"/>
      <c r="E203" s="105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  <c r="DV203" s="106"/>
      <c r="DW203" s="106"/>
      <c r="DX203" s="106"/>
      <c r="DY203" s="106"/>
      <c r="DZ203" s="106"/>
      <c r="EA203" s="106"/>
      <c r="EB203" s="106"/>
      <c r="EC203" s="106"/>
      <c r="ED203" s="106"/>
      <c r="EE203" s="106"/>
      <c r="EF203" s="106"/>
      <c r="EG203" s="106"/>
      <c r="EH203" s="106"/>
      <c r="EI203" s="106"/>
      <c r="EJ203" s="106"/>
      <c r="EK203" s="106"/>
      <c r="EL203" s="106"/>
      <c r="EM203" s="106"/>
      <c r="EN203" s="106"/>
      <c r="EO203" s="106"/>
      <c r="EP203" s="106"/>
      <c r="EQ203" s="106"/>
      <c r="ER203" s="106"/>
      <c r="ES203" s="106"/>
      <c r="ET203" s="106"/>
      <c r="EU203" s="106"/>
      <c r="EV203" s="106"/>
      <c r="EW203" s="106"/>
      <c r="EX203" s="106"/>
      <c r="EY203" s="106"/>
      <c r="EZ203" s="106"/>
      <c r="FA203" s="106"/>
      <c r="FB203" s="106"/>
      <c r="FC203" s="106"/>
      <c r="FD203" s="106"/>
      <c r="FE203" s="106"/>
      <c r="FF203" s="106"/>
      <c r="FG203" s="106"/>
      <c r="FH203" s="106"/>
      <c r="FI203" s="106"/>
      <c r="FJ203" s="106"/>
      <c r="FK203" s="106"/>
      <c r="FL203" s="106"/>
      <c r="FM203" s="106"/>
      <c r="FN203" s="106"/>
      <c r="FO203" s="106"/>
      <c r="FP203" s="106"/>
      <c r="FQ203" s="106"/>
      <c r="FR203" s="106"/>
      <c r="FS203" s="106"/>
      <c r="FT203" s="106"/>
      <c r="FU203" s="106"/>
      <c r="FV203" s="106"/>
      <c r="FW203" s="106"/>
      <c r="FX203" s="106"/>
      <c r="FY203" s="106"/>
      <c r="FZ203" s="106"/>
      <c r="GA203" s="106"/>
      <c r="GB203" s="106"/>
      <c r="GC203" s="106"/>
      <c r="GD203" s="106"/>
      <c r="GE203" s="106"/>
      <c r="GF203" s="106"/>
      <c r="GG203" s="106"/>
      <c r="GH203" s="106"/>
      <c r="GI203" s="106"/>
      <c r="GJ203" s="106"/>
      <c r="GK203" s="106"/>
      <c r="GL203" s="106"/>
      <c r="GM203" s="106"/>
      <c r="GN203" s="106"/>
      <c r="GO203" s="106"/>
      <c r="GP203" s="106"/>
      <c r="GQ203" s="106"/>
      <c r="GR203" s="106"/>
      <c r="GS203" s="106"/>
      <c r="GT203" s="106"/>
      <c r="GU203" s="106"/>
      <c r="GV203" s="106"/>
      <c r="GW203" s="106"/>
      <c r="GX203" s="106"/>
      <c r="GY203" s="106"/>
      <c r="GZ203" s="106"/>
      <c r="HA203" s="106"/>
      <c r="HB203" s="106"/>
      <c r="HC203" s="106"/>
      <c r="HD203" s="106"/>
      <c r="HE203" s="106"/>
      <c r="HF203" s="106"/>
      <c r="HG203" s="106"/>
      <c r="HH203" s="106"/>
      <c r="HI203" s="106"/>
      <c r="HJ203" s="106"/>
      <c r="HK203" s="106"/>
      <c r="HL203" s="106"/>
      <c r="HM203" s="106"/>
      <c r="HN203" s="106"/>
      <c r="HO203" s="106"/>
      <c r="HP203" s="106"/>
      <c r="HQ203" s="106"/>
      <c r="HR203" s="106"/>
      <c r="HS203" s="106"/>
      <c r="HT203" s="106"/>
      <c r="HU203" s="106"/>
      <c r="HV203" s="106"/>
      <c r="HW203" s="106"/>
      <c r="HX203" s="106"/>
      <c r="HY203" s="106"/>
      <c r="HZ203" s="106"/>
      <c r="IA203" s="106"/>
      <c r="IB203" s="106"/>
      <c r="IC203" s="106"/>
      <c r="ID203" s="106"/>
      <c r="IE203" s="106"/>
      <c r="IF203" s="106"/>
    </row>
    <row r="204" spans="1:240" ht="12.75">
      <c r="A204" s="106"/>
      <c r="B204" s="106"/>
      <c r="C204" s="107"/>
      <c r="D204" s="108"/>
      <c r="E204" s="105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  <c r="DT204" s="106"/>
      <c r="DU204" s="106"/>
      <c r="DV204" s="106"/>
      <c r="DW204" s="106"/>
      <c r="DX204" s="106"/>
      <c r="DY204" s="106"/>
      <c r="DZ204" s="106"/>
      <c r="EA204" s="106"/>
      <c r="EB204" s="106"/>
      <c r="EC204" s="106"/>
      <c r="ED204" s="106"/>
      <c r="EE204" s="106"/>
      <c r="EF204" s="106"/>
      <c r="EG204" s="106"/>
      <c r="EH204" s="106"/>
      <c r="EI204" s="106"/>
      <c r="EJ204" s="106"/>
      <c r="EK204" s="106"/>
      <c r="EL204" s="106"/>
      <c r="EM204" s="106"/>
      <c r="EN204" s="106"/>
      <c r="EO204" s="106"/>
      <c r="EP204" s="106"/>
      <c r="EQ204" s="106"/>
      <c r="ER204" s="106"/>
      <c r="ES204" s="106"/>
      <c r="ET204" s="106"/>
      <c r="EU204" s="106"/>
      <c r="EV204" s="106"/>
      <c r="EW204" s="106"/>
      <c r="EX204" s="106"/>
      <c r="EY204" s="106"/>
      <c r="EZ204" s="106"/>
      <c r="FA204" s="106"/>
      <c r="FB204" s="106"/>
      <c r="FC204" s="106"/>
      <c r="FD204" s="106"/>
      <c r="FE204" s="106"/>
      <c r="FF204" s="106"/>
      <c r="FG204" s="106"/>
      <c r="FH204" s="106"/>
      <c r="FI204" s="106"/>
      <c r="FJ204" s="106"/>
      <c r="FK204" s="106"/>
      <c r="FL204" s="106"/>
      <c r="FM204" s="106"/>
      <c r="FN204" s="106"/>
      <c r="FO204" s="106"/>
      <c r="FP204" s="106"/>
      <c r="FQ204" s="106"/>
      <c r="FR204" s="106"/>
      <c r="FS204" s="106"/>
      <c r="FT204" s="106"/>
      <c r="FU204" s="106"/>
      <c r="FV204" s="106"/>
      <c r="FW204" s="106"/>
      <c r="FX204" s="106"/>
      <c r="FY204" s="106"/>
      <c r="FZ204" s="106"/>
      <c r="GA204" s="106"/>
      <c r="GB204" s="106"/>
      <c r="GC204" s="106"/>
      <c r="GD204" s="106"/>
      <c r="GE204" s="106"/>
      <c r="GF204" s="106"/>
      <c r="GG204" s="106"/>
      <c r="GH204" s="106"/>
      <c r="GI204" s="106"/>
      <c r="GJ204" s="106"/>
      <c r="GK204" s="106"/>
      <c r="GL204" s="106"/>
      <c r="GM204" s="106"/>
      <c r="GN204" s="106"/>
      <c r="GO204" s="106"/>
      <c r="GP204" s="106"/>
      <c r="GQ204" s="106"/>
      <c r="GR204" s="106"/>
      <c r="GS204" s="106"/>
      <c r="GT204" s="106"/>
      <c r="GU204" s="106"/>
      <c r="GV204" s="106"/>
      <c r="GW204" s="106"/>
      <c r="GX204" s="106"/>
      <c r="GY204" s="106"/>
      <c r="GZ204" s="106"/>
      <c r="HA204" s="106"/>
      <c r="HB204" s="106"/>
      <c r="HC204" s="106"/>
      <c r="HD204" s="106"/>
      <c r="HE204" s="106"/>
      <c r="HF204" s="106"/>
      <c r="HG204" s="106"/>
      <c r="HH204" s="106"/>
      <c r="HI204" s="106"/>
      <c r="HJ204" s="106"/>
      <c r="HK204" s="106"/>
      <c r="HL204" s="106"/>
      <c r="HM204" s="106"/>
      <c r="HN204" s="106"/>
      <c r="HO204" s="106"/>
      <c r="HP204" s="106"/>
      <c r="HQ204" s="106"/>
      <c r="HR204" s="106"/>
      <c r="HS204" s="106"/>
      <c r="HT204" s="106"/>
      <c r="HU204" s="106"/>
      <c r="HV204" s="106"/>
      <c r="HW204" s="106"/>
      <c r="HX204" s="106"/>
      <c r="HY204" s="106"/>
      <c r="HZ204" s="106"/>
      <c r="IA204" s="106"/>
      <c r="IB204" s="106"/>
      <c r="IC204" s="106"/>
      <c r="ID204" s="106"/>
      <c r="IE204" s="106"/>
      <c r="IF204" s="106"/>
    </row>
    <row r="205" spans="1:240" ht="12.75">
      <c r="A205" s="106"/>
      <c r="B205" s="106"/>
      <c r="C205" s="107"/>
      <c r="D205" s="108"/>
      <c r="E205" s="105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  <c r="DN205" s="106"/>
      <c r="DO205" s="106"/>
      <c r="DP205" s="106"/>
      <c r="DQ205" s="106"/>
      <c r="DR205" s="106"/>
      <c r="DS205" s="106"/>
      <c r="DT205" s="106"/>
      <c r="DU205" s="106"/>
      <c r="DV205" s="106"/>
      <c r="DW205" s="106"/>
      <c r="DX205" s="106"/>
      <c r="DY205" s="106"/>
      <c r="DZ205" s="106"/>
      <c r="EA205" s="106"/>
      <c r="EB205" s="106"/>
      <c r="EC205" s="106"/>
      <c r="ED205" s="106"/>
      <c r="EE205" s="106"/>
      <c r="EF205" s="106"/>
      <c r="EG205" s="106"/>
      <c r="EH205" s="106"/>
      <c r="EI205" s="106"/>
      <c r="EJ205" s="106"/>
      <c r="EK205" s="106"/>
      <c r="EL205" s="106"/>
      <c r="EM205" s="106"/>
      <c r="EN205" s="106"/>
      <c r="EO205" s="106"/>
      <c r="EP205" s="106"/>
      <c r="EQ205" s="106"/>
      <c r="ER205" s="106"/>
      <c r="ES205" s="106"/>
      <c r="ET205" s="106"/>
      <c r="EU205" s="106"/>
      <c r="EV205" s="106"/>
      <c r="EW205" s="106"/>
      <c r="EX205" s="106"/>
      <c r="EY205" s="106"/>
      <c r="EZ205" s="106"/>
      <c r="FA205" s="106"/>
      <c r="FB205" s="106"/>
      <c r="FC205" s="106"/>
      <c r="FD205" s="106"/>
      <c r="FE205" s="106"/>
      <c r="FF205" s="106"/>
      <c r="FG205" s="106"/>
      <c r="FH205" s="106"/>
      <c r="FI205" s="106"/>
      <c r="FJ205" s="106"/>
      <c r="FK205" s="106"/>
      <c r="FL205" s="106"/>
      <c r="FM205" s="106"/>
      <c r="FN205" s="106"/>
      <c r="FO205" s="106"/>
      <c r="FP205" s="106"/>
      <c r="FQ205" s="106"/>
      <c r="FR205" s="106"/>
      <c r="FS205" s="106"/>
      <c r="FT205" s="106"/>
      <c r="FU205" s="106"/>
      <c r="FV205" s="106"/>
      <c r="FW205" s="106"/>
      <c r="FX205" s="106"/>
      <c r="FY205" s="106"/>
      <c r="FZ205" s="106"/>
      <c r="GA205" s="106"/>
      <c r="GB205" s="106"/>
      <c r="GC205" s="106"/>
      <c r="GD205" s="106"/>
      <c r="GE205" s="106"/>
      <c r="GF205" s="106"/>
      <c r="GG205" s="106"/>
      <c r="GH205" s="106"/>
      <c r="GI205" s="106"/>
      <c r="GJ205" s="106"/>
      <c r="GK205" s="106"/>
      <c r="GL205" s="106"/>
      <c r="GM205" s="106"/>
      <c r="GN205" s="106"/>
      <c r="GO205" s="106"/>
      <c r="GP205" s="106"/>
      <c r="GQ205" s="106"/>
      <c r="GR205" s="106"/>
      <c r="GS205" s="106"/>
      <c r="GT205" s="106"/>
      <c r="GU205" s="106"/>
      <c r="GV205" s="106"/>
      <c r="GW205" s="106"/>
      <c r="GX205" s="106"/>
      <c r="GY205" s="106"/>
      <c r="GZ205" s="106"/>
      <c r="HA205" s="106"/>
      <c r="HB205" s="106"/>
      <c r="HC205" s="106"/>
      <c r="HD205" s="106"/>
      <c r="HE205" s="106"/>
      <c r="HF205" s="106"/>
      <c r="HG205" s="106"/>
      <c r="HH205" s="106"/>
      <c r="HI205" s="106"/>
      <c r="HJ205" s="106"/>
      <c r="HK205" s="106"/>
      <c r="HL205" s="106"/>
      <c r="HM205" s="106"/>
      <c r="HN205" s="106"/>
      <c r="HO205" s="106"/>
      <c r="HP205" s="106"/>
      <c r="HQ205" s="106"/>
      <c r="HR205" s="106"/>
      <c r="HS205" s="106"/>
      <c r="HT205" s="106"/>
      <c r="HU205" s="106"/>
      <c r="HV205" s="106"/>
      <c r="HW205" s="106"/>
      <c r="HX205" s="106"/>
      <c r="HY205" s="106"/>
      <c r="HZ205" s="106"/>
      <c r="IA205" s="106"/>
      <c r="IB205" s="106"/>
      <c r="IC205" s="106"/>
      <c r="ID205" s="106"/>
      <c r="IE205" s="106"/>
      <c r="IF205" s="106"/>
    </row>
    <row r="206" spans="1:240" ht="12.75">
      <c r="A206" s="106"/>
      <c r="B206" s="106"/>
      <c r="C206" s="107"/>
      <c r="D206" s="108"/>
      <c r="E206" s="105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  <c r="DN206" s="106"/>
      <c r="DO206" s="106"/>
      <c r="DP206" s="106"/>
      <c r="DQ206" s="106"/>
      <c r="DR206" s="106"/>
      <c r="DS206" s="106"/>
      <c r="DT206" s="106"/>
      <c r="DU206" s="106"/>
      <c r="DV206" s="106"/>
      <c r="DW206" s="106"/>
      <c r="DX206" s="106"/>
      <c r="DY206" s="106"/>
      <c r="DZ206" s="106"/>
      <c r="EA206" s="106"/>
      <c r="EB206" s="106"/>
      <c r="EC206" s="106"/>
      <c r="ED206" s="106"/>
      <c r="EE206" s="106"/>
      <c r="EF206" s="106"/>
      <c r="EG206" s="106"/>
      <c r="EH206" s="106"/>
      <c r="EI206" s="106"/>
      <c r="EJ206" s="106"/>
      <c r="EK206" s="106"/>
      <c r="EL206" s="106"/>
      <c r="EM206" s="106"/>
      <c r="EN206" s="106"/>
      <c r="EO206" s="106"/>
      <c r="EP206" s="106"/>
      <c r="EQ206" s="106"/>
      <c r="ER206" s="106"/>
      <c r="ES206" s="106"/>
      <c r="ET206" s="106"/>
      <c r="EU206" s="106"/>
      <c r="EV206" s="106"/>
      <c r="EW206" s="106"/>
      <c r="EX206" s="106"/>
      <c r="EY206" s="106"/>
      <c r="EZ206" s="106"/>
      <c r="FA206" s="106"/>
      <c r="FB206" s="106"/>
      <c r="FC206" s="106"/>
      <c r="FD206" s="106"/>
      <c r="FE206" s="106"/>
      <c r="FF206" s="106"/>
      <c r="FG206" s="106"/>
      <c r="FH206" s="106"/>
      <c r="FI206" s="106"/>
      <c r="FJ206" s="106"/>
      <c r="FK206" s="106"/>
      <c r="FL206" s="106"/>
      <c r="FM206" s="106"/>
      <c r="FN206" s="106"/>
      <c r="FO206" s="106"/>
      <c r="FP206" s="106"/>
      <c r="FQ206" s="106"/>
      <c r="FR206" s="106"/>
      <c r="FS206" s="106"/>
      <c r="FT206" s="106"/>
      <c r="FU206" s="106"/>
      <c r="FV206" s="106"/>
      <c r="FW206" s="106"/>
      <c r="FX206" s="106"/>
      <c r="FY206" s="106"/>
      <c r="FZ206" s="106"/>
      <c r="GA206" s="106"/>
      <c r="GB206" s="106"/>
      <c r="GC206" s="106"/>
      <c r="GD206" s="106"/>
      <c r="GE206" s="106"/>
      <c r="GF206" s="106"/>
      <c r="GG206" s="106"/>
      <c r="GH206" s="106"/>
      <c r="GI206" s="106"/>
      <c r="GJ206" s="106"/>
      <c r="GK206" s="106"/>
      <c r="GL206" s="106"/>
      <c r="GM206" s="106"/>
      <c r="GN206" s="106"/>
      <c r="GO206" s="106"/>
      <c r="GP206" s="106"/>
      <c r="GQ206" s="106"/>
      <c r="GR206" s="106"/>
      <c r="GS206" s="106"/>
      <c r="GT206" s="106"/>
      <c r="GU206" s="106"/>
      <c r="GV206" s="106"/>
      <c r="GW206" s="106"/>
      <c r="GX206" s="106"/>
      <c r="GY206" s="106"/>
      <c r="GZ206" s="106"/>
      <c r="HA206" s="106"/>
      <c r="HB206" s="106"/>
      <c r="HC206" s="106"/>
      <c r="HD206" s="106"/>
      <c r="HE206" s="106"/>
      <c r="HF206" s="106"/>
      <c r="HG206" s="106"/>
      <c r="HH206" s="106"/>
      <c r="HI206" s="106"/>
      <c r="HJ206" s="106"/>
      <c r="HK206" s="106"/>
      <c r="HL206" s="106"/>
      <c r="HM206" s="106"/>
      <c r="HN206" s="106"/>
      <c r="HO206" s="106"/>
      <c r="HP206" s="106"/>
      <c r="HQ206" s="106"/>
      <c r="HR206" s="106"/>
      <c r="HS206" s="106"/>
      <c r="HT206" s="106"/>
      <c r="HU206" s="106"/>
      <c r="HV206" s="106"/>
      <c r="HW206" s="106"/>
      <c r="HX206" s="106"/>
      <c r="HY206" s="106"/>
      <c r="HZ206" s="106"/>
      <c r="IA206" s="106"/>
      <c r="IB206" s="106"/>
      <c r="IC206" s="106"/>
      <c r="ID206" s="106"/>
      <c r="IE206" s="106"/>
      <c r="IF206" s="106"/>
    </row>
    <row r="207" spans="1:240" ht="12.75">
      <c r="A207" s="106"/>
      <c r="B207" s="106"/>
      <c r="C207" s="107"/>
      <c r="D207" s="108"/>
      <c r="E207" s="105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  <c r="DV207" s="106"/>
      <c r="DW207" s="106"/>
      <c r="DX207" s="106"/>
      <c r="DY207" s="106"/>
      <c r="DZ207" s="106"/>
      <c r="EA207" s="106"/>
      <c r="EB207" s="106"/>
      <c r="EC207" s="106"/>
      <c r="ED207" s="106"/>
      <c r="EE207" s="106"/>
      <c r="EF207" s="106"/>
      <c r="EG207" s="106"/>
      <c r="EH207" s="106"/>
      <c r="EI207" s="106"/>
      <c r="EJ207" s="106"/>
      <c r="EK207" s="106"/>
      <c r="EL207" s="106"/>
      <c r="EM207" s="106"/>
      <c r="EN207" s="106"/>
      <c r="EO207" s="106"/>
      <c r="EP207" s="106"/>
      <c r="EQ207" s="106"/>
      <c r="ER207" s="106"/>
      <c r="ES207" s="106"/>
      <c r="ET207" s="106"/>
      <c r="EU207" s="106"/>
      <c r="EV207" s="106"/>
      <c r="EW207" s="106"/>
      <c r="EX207" s="106"/>
      <c r="EY207" s="106"/>
      <c r="EZ207" s="106"/>
      <c r="FA207" s="106"/>
      <c r="FB207" s="106"/>
      <c r="FC207" s="106"/>
      <c r="FD207" s="106"/>
      <c r="FE207" s="106"/>
      <c r="FF207" s="106"/>
      <c r="FG207" s="106"/>
      <c r="FH207" s="106"/>
      <c r="FI207" s="106"/>
      <c r="FJ207" s="106"/>
      <c r="FK207" s="106"/>
      <c r="FL207" s="106"/>
      <c r="FM207" s="106"/>
      <c r="FN207" s="106"/>
      <c r="FO207" s="106"/>
      <c r="FP207" s="106"/>
      <c r="FQ207" s="106"/>
      <c r="FR207" s="106"/>
      <c r="FS207" s="106"/>
      <c r="FT207" s="106"/>
      <c r="FU207" s="106"/>
      <c r="FV207" s="106"/>
      <c r="FW207" s="106"/>
      <c r="FX207" s="106"/>
      <c r="FY207" s="106"/>
      <c r="FZ207" s="106"/>
      <c r="GA207" s="106"/>
      <c r="GB207" s="106"/>
      <c r="GC207" s="106"/>
      <c r="GD207" s="106"/>
      <c r="GE207" s="106"/>
      <c r="GF207" s="106"/>
      <c r="GG207" s="106"/>
      <c r="GH207" s="106"/>
      <c r="GI207" s="106"/>
      <c r="GJ207" s="106"/>
      <c r="GK207" s="106"/>
      <c r="GL207" s="106"/>
      <c r="GM207" s="106"/>
      <c r="GN207" s="106"/>
      <c r="GO207" s="106"/>
      <c r="GP207" s="106"/>
      <c r="GQ207" s="106"/>
      <c r="GR207" s="106"/>
      <c r="GS207" s="106"/>
      <c r="GT207" s="106"/>
      <c r="GU207" s="106"/>
      <c r="GV207" s="106"/>
      <c r="GW207" s="106"/>
      <c r="GX207" s="106"/>
      <c r="GY207" s="106"/>
      <c r="GZ207" s="106"/>
      <c r="HA207" s="106"/>
      <c r="HB207" s="106"/>
      <c r="HC207" s="106"/>
      <c r="HD207" s="106"/>
      <c r="HE207" s="106"/>
      <c r="HF207" s="106"/>
      <c r="HG207" s="106"/>
      <c r="HH207" s="106"/>
      <c r="HI207" s="106"/>
      <c r="HJ207" s="106"/>
      <c r="HK207" s="106"/>
      <c r="HL207" s="106"/>
      <c r="HM207" s="106"/>
      <c r="HN207" s="106"/>
      <c r="HO207" s="106"/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</row>
    <row r="208" spans="1:240" ht="12.75">
      <c r="A208" s="106"/>
      <c r="B208" s="106"/>
      <c r="C208" s="107"/>
      <c r="D208" s="108"/>
      <c r="E208" s="105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  <c r="DO208" s="106"/>
      <c r="DP208" s="106"/>
      <c r="DQ208" s="106"/>
      <c r="DR208" s="106"/>
      <c r="DS208" s="106"/>
      <c r="DT208" s="106"/>
      <c r="DU208" s="106"/>
      <c r="DV208" s="106"/>
      <c r="DW208" s="106"/>
      <c r="DX208" s="106"/>
      <c r="DY208" s="106"/>
      <c r="DZ208" s="106"/>
      <c r="EA208" s="106"/>
      <c r="EB208" s="106"/>
      <c r="EC208" s="106"/>
      <c r="ED208" s="106"/>
      <c r="EE208" s="106"/>
      <c r="EF208" s="106"/>
      <c r="EG208" s="106"/>
      <c r="EH208" s="106"/>
      <c r="EI208" s="106"/>
      <c r="EJ208" s="106"/>
      <c r="EK208" s="106"/>
      <c r="EL208" s="106"/>
      <c r="EM208" s="106"/>
      <c r="EN208" s="106"/>
      <c r="EO208" s="106"/>
      <c r="EP208" s="106"/>
      <c r="EQ208" s="106"/>
      <c r="ER208" s="106"/>
      <c r="ES208" s="106"/>
      <c r="ET208" s="106"/>
      <c r="EU208" s="106"/>
      <c r="EV208" s="106"/>
      <c r="EW208" s="106"/>
      <c r="EX208" s="106"/>
      <c r="EY208" s="106"/>
      <c r="EZ208" s="106"/>
      <c r="FA208" s="106"/>
      <c r="FB208" s="106"/>
      <c r="FC208" s="106"/>
      <c r="FD208" s="106"/>
      <c r="FE208" s="106"/>
      <c r="FF208" s="106"/>
      <c r="FG208" s="106"/>
      <c r="FH208" s="106"/>
      <c r="FI208" s="106"/>
      <c r="FJ208" s="106"/>
      <c r="FK208" s="106"/>
      <c r="FL208" s="106"/>
      <c r="FM208" s="106"/>
      <c r="FN208" s="106"/>
      <c r="FO208" s="106"/>
      <c r="FP208" s="106"/>
      <c r="FQ208" s="106"/>
      <c r="FR208" s="106"/>
      <c r="FS208" s="106"/>
      <c r="FT208" s="106"/>
      <c r="FU208" s="106"/>
      <c r="FV208" s="106"/>
      <c r="FW208" s="106"/>
      <c r="FX208" s="106"/>
      <c r="FY208" s="106"/>
      <c r="FZ208" s="106"/>
      <c r="GA208" s="106"/>
      <c r="GB208" s="106"/>
      <c r="GC208" s="106"/>
      <c r="GD208" s="106"/>
      <c r="GE208" s="106"/>
      <c r="GF208" s="106"/>
      <c r="GG208" s="106"/>
      <c r="GH208" s="106"/>
      <c r="GI208" s="106"/>
      <c r="GJ208" s="106"/>
      <c r="GK208" s="106"/>
      <c r="GL208" s="106"/>
      <c r="GM208" s="106"/>
      <c r="GN208" s="106"/>
      <c r="GO208" s="106"/>
      <c r="GP208" s="106"/>
      <c r="GQ208" s="106"/>
      <c r="GR208" s="106"/>
      <c r="GS208" s="106"/>
      <c r="GT208" s="106"/>
      <c r="GU208" s="106"/>
      <c r="GV208" s="106"/>
      <c r="GW208" s="106"/>
      <c r="GX208" s="106"/>
      <c r="GY208" s="106"/>
      <c r="GZ208" s="106"/>
      <c r="HA208" s="106"/>
      <c r="HB208" s="106"/>
      <c r="HC208" s="106"/>
      <c r="HD208" s="106"/>
      <c r="HE208" s="106"/>
      <c r="HF208" s="106"/>
      <c r="HG208" s="106"/>
      <c r="HH208" s="106"/>
      <c r="HI208" s="106"/>
      <c r="HJ208" s="106"/>
      <c r="HK208" s="106"/>
      <c r="HL208" s="106"/>
      <c r="HM208" s="106"/>
      <c r="HN208" s="106"/>
      <c r="HO208" s="106"/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</row>
    <row r="209" spans="1:240" ht="12.75">
      <c r="A209" s="106"/>
      <c r="B209" s="106"/>
      <c r="C209" s="107"/>
      <c r="D209" s="108"/>
      <c r="E209" s="105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6"/>
      <c r="DE209" s="106"/>
      <c r="DF209" s="106"/>
      <c r="DG209" s="106"/>
      <c r="DH209" s="106"/>
      <c r="DI209" s="106"/>
      <c r="DJ209" s="106"/>
      <c r="DK209" s="106"/>
      <c r="DL209" s="106"/>
      <c r="DM209" s="106"/>
      <c r="DN209" s="106"/>
      <c r="DO209" s="106"/>
      <c r="DP209" s="106"/>
      <c r="DQ209" s="106"/>
      <c r="DR209" s="106"/>
      <c r="DS209" s="106"/>
      <c r="DT209" s="106"/>
      <c r="DU209" s="106"/>
      <c r="DV209" s="106"/>
      <c r="DW209" s="106"/>
      <c r="DX209" s="106"/>
      <c r="DY209" s="106"/>
      <c r="DZ209" s="106"/>
      <c r="EA209" s="106"/>
      <c r="EB209" s="106"/>
      <c r="EC209" s="106"/>
      <c r="ED209" s="106"/>
      <c r="EE209" s="106"/>
      <c r="EF209" s="106"/>
      <c r="EG209" s="106"/>
      <c r="EH209" s="106"/>
      <c r="EI209" s="106"/>
      <c r="EJ209" s="106"/>
      <c r="EK209" s="106"/>
      <c r="EL209" s="106"/>
      <c r="EM209" s="106"/>
      <c r="EN209" s="106"/>
      <c r="EO209" s="106"/>
      <c r="EP209" s="106"/>
      <c r="EQ209" s="106"/>
      <c r="ER209" s="106"/>
      <c r="ES209" s="106"/>
      <c r="ET209" s="106"/>
      <c r="EU209" s="106"/>
      <c r="EV209" s="106"/>
      <c r="EW209" s="106"/>
      <c r="EX209" s="106"/>
      <c r="EY209" s="106"/>
      <c r="EZ209" s="106"/>
      <c r="FA209" s="106"/>
      <c r="FB209" s="106"/>
      <c r="FC209" s="106"/>
      <c r="FD209" s="106"/>
      <c r="FE209" s="106"/>
      <c r="FF209" s="106"/>
      <c r="FG209" s="106"/>
      <c r="FH209" s="106"/>
      <c r="FI209" s="106"/>
      <c r="FJ209" s="106"/>
      <c r="FK209" s="106"/>
      <c r="FL209" s="106"/>
      <c r="FM209" s="106"/>
      <c r="FN209" s="106"/>
      <c r="FO209" s="106"/>
      <c r="FP209" s="106"/>
      <c r="FQ209" s="106"/>
      <c r="FR209" s="106"/>
      <c r="FS209" s="106"/>
      <c r="FT209" s="106"/>
      <c r="FU209" s="106"/>
      <c r="FV209" s="106"/>
      <c r="FW209" s="106"/>
      <c r="FX209" s="106"/>
      <c r="FY209" s="106"/>
      <c r="FZ209" s="106"/>
      <c r="GA209" s="106"/>
      <c r="GB209" s="106"/>
      <c r="GC209" s="106"/>
      <c r="GD209" s="106"/>
      <c r="GE209" s="106"/>
      <c r="GF209" s="106"/>
      <c r="GG209" s="106"/>
      <c r="GH209" s="106"/>
      <c r="GI209" s="106"/>
      <c r="GJ209" s="106"/>
      <c r="GK209" s="106"/>
      <c r="GL209" s="106"/>
      <c r="GM209" s="106"/>
      <c r="GN209" s="106"/>
      <c r="GO209" s="106"/>
      <c r="GP209" s="106"/>
      <c r="GQ209" s="106"/>
      <c r="GR209" s="106"/>
      <c r="GS209" s="106"/>
      <c r="GT209" s="106"/>
      <c r="GU209" s="106"/>
      <c r="GV209" s="106"/>
      <c r="GW209" s="106"/>
      <c r="GX209" s="106"/>
      <c r="GY209" s="106"/>
      <c r="GZ209" s="106"/>
      <c r="HA209" s="106"/>
      <c r="HB209" s="106"/>
      <c r="HC209" s="106"/>
      <c r="HD209" s="106"/>
      <c r="HE209" s="106"/>
      <c r="HF209" s="106"/>
      <c r="HG209" s="106"/>
      <c r="HH209" s="106"/>
      <c r="HI209" s="106"/>
      <c r="HJ209" s="106"/>
      <c r="HK209" s="106"/>
      <c r="HL209" s="106"/>
      <c r="HM209" s="106"/>
      <c r="HN209" s="106"/>
      <c r="HO209" s="106"/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</row>
    <row r="210" spans="1:240" ht="12.75">
      <c r="A210" s="106"/>
      <c r="B210" s="106"/>
      <c r="C210" s="107"/>
      <c r="D210" s="108"/>
      <c r="E210" s="105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6"/>
      <c r="DE210" s="106"/>
      <c r="DF210" s="106"/>
      <c r="DG210" s="106"/>
      <c r="DH210" s="106"/>
      <c r="DI210" s="106"/>
      <c r="DJ210" s="106"/>
      <c r="DK210" s="106"/>
      <c r="DL210" s="106"/>
      <c r="DM210" s="106"/>
      <c r="DN210" s="106"/>
      <c r="DO210" s="106"/>
      <c r="DP210" s="106"/>
      <c r="DQ210" s="106"/>
      <c r="DR210" s="106"/>
      <c r="DS210" s="106"/>
      <c r="DT210" s="106"/>
      <c r="DU210" s="106"/>
      <c r="DV210" s="106"/>
      <c r="DW210" s="106"/>
      <c r="DX210" s="106"/>
      <c r="DY210" s="106"/>
      <c r="DZ210" s="106"/>
      <c r="EA210" s="106"/>
      <c r="EB210" s="106"/>
      <c r="EC210" s="106"/>
      <c r="ED210" s="106"/>
      <c r="EE210" s="106"/>
      <c r="EF210" s="106"/>
      <c r="EG210" s="106"/>
      <c r="EH210" s="106"/>
      <c r="EI210" s="106"/>
      <c r="EJ210" s="106"/>
      <c r="EK210" s="106"/>
      <c r="EL210" s="106"/>
      <c r="EM210" s="106"/>
      <c r="EN210" s="106"/>
      <c r="EO210" s="106"/>
      <c r="EP210" s="106"/>
      <c r="EQ210" s="106"/>
      <c r="ER210" s="106"/>
      <c r="ES210" s="106"/>
      <c r="ET210" s="106"/>
      <c r="EU210" s="106"/>
      <c r="EV210" s="106"/>
      <c r="EW210" s="106"/>
      <c r="EX210" s="106"/>
      <c r="EY210" s="106"/>
      <c r="EZ210" s="106"/>
      <c r="FA210" s="106"/>
      <c r="FB210" s="106"/>
      <c r="FC210" s="106"/>
      <c r="FD210" s="106"/>
      <c r="FE210" s="106"/>
      <c r="FF210" s="106"/>
      <c r="FG210" s="106"/>
      <c r="FH210" s="106"/>
      <c r="FI210" s="106"/>
      <c r="FJ210" s="106"/>
      <c r="FK210" s="106"/>
      <c r="FL210" s="106"/>
      <c r="FM210" s="106"/>
      <c r="FN210" s="106"/>
      <c r="FO210" s="106"/>
      <c r="FP210" s="106"/>
      <c r="FQ210" s="106"/>
      <c r="FR210" s="106"/>
      <c r="FS210" s="106"/>
      <c r="FT210" s="106"/>
      <c r="FU210" s="106"/>
      <c r="FV210" s="106"/>
      <c r="FW210" s="106"/>
      <c r="FX210" s="106"/>
      <c r="FY210" s="106"/>
      <c r="FZ210" s="106"/>
      <c r="GA210" s="106"/>
      <c r="GB210" s="106"/>
      <c r="GC210" s="106"/>
      <c r="GD210" s="106"/>
      <c r="GE210" s="106"/>
      <c r="GF210" s="106"/>
      <c r="GG210" s="106"/>
      <c r="GH210" s="106"/>
      <c r="GI210" s="106"/>
      <c r="GJ210" s="106"/>
      <c r="GK210" s="106"/>
      <c r="GL210" s="106"/>
      <c r="GM210" s="106"/>
      <c r="GN210" s="106"/>
      <c r="GO210" s="106"/>
      <c r="GP210" s="106"/>
      <c r="GQ210" s="106"/>
      <c r="GR210" s="106"/>
      <c r="GS210" s="106"/>
      <c r="GT210" s="106"/>
      <c r="GU210" s="106"/>
      <c r="GV210" s="106"/>
      <c r="GW210" s="106"/>
      <c r="GX210" s="106"/>
      <c r="GY210" s="106"/>
      <c r="GZ210" s="106"/>
      <c r="HA210" s="106"/>
      <c r="HB210" s="106"/>
      <c r="HC210" s="106"/>
      <c r="HD210" s="106"/>
      <c r="HE210" s="106"/>
      <c r="HF210" s="106"/>
      <c r="HG210" s="106"/>
      <c r="HH210" s="106"/>
      <c r="HI210" s="106"/>
      <c r="HJ210" s="106"/>
      <c r="HK210" s="106"/>
      <c r="HL210" s="106"/>
      <c r="HM210" s="106"/>
      <c r="HN210" s="106"/>
      <c r="HO210" s="106"/>
      <c r="HP210" s="106"/>
      <c r="HQ210" s="106"/>
      <c r="HR210" s="106"/>
      <c r="HS210" s="106"/>
      <c r="HT210" s="106"/>
      <c r="HU210" s="106"/>
      <c r="HV210" s="106"/>
      <c r="HW210" s="106"/>
      <c r="HX210" s="106"/>
      <c r="HY210" s="106"/>
      <c r="HZ210" s="106"/>
      <c r="IA210" s="106"/>
      <c r="IB210" s="106"/>
      <c r="IC210" s="106"/>
      <c r="ID210" s="106"/>
      <c r="IE210" s="106"/>
      <c r="IF210" s="106"/>
    </row>
    <row r="211" spans="1:240" ht="12.75">
      <c r="A211" s="106"/>
      <c r="B211" s="106"/>
      <c r="C211" s="107"/>
      <c r="D211" s="108"/>
      <c r="E211" s="105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</row>
    <row r="212" spans="1:240" ht="12.75">
      <c r="A212" s="106"/>
      <c r="B212" s="106"/>
      <c r="C212" s="107"/>
      <c r="D212" s="108"/>
      <c r="E212" s="105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  <c r="DV212" s="106"/>
      <c r="DW212" s="106"/>
      <c r="DX212" s="106"/>
      <c r="DY212" s="106"/>
      <c r="DZ212" s="106"/>
      <c r="EA212" s="106"/>
      <c r="EB212" s="106"/>
      <c r="EC212" s="106"/>
      <c r="ED212" s="106"/>
      <c r="EE212" s="106"/>
      <c r="EF212" s="106"/>
      <c r="EG212" s="106"/>
      <c r="EH212" s="106"/>
      <c r="EI212" s="106"/>
      <c r="EJ212" s="106"/>
      <c r="EK212" s="106"/>
      <c r="EL212" s="106"/>
      <c r="EM212" s="106"/>
      <c r="EN212" s="106"/>
      <c r="EO212" s="106"/>
      <c r="EP212" s="106"/>
      <c r="EQ212" s="106"/>
      <c r="ER212" s="106"/>
      <c r="ES212" s="106"/>
      <c r="ET212" s="106"/>
      <c r="EU212" s="106"/>
      <c r="EV212" s="106"/>
      <c r="EW212" s="106"/>
      <c r="EX212" s="106"/>
      <c r="EY212" s="106"/>
      <c r="EZ212" s="106"/>
      <c r="FA212" s="106"/>
      <c r="FB212" s="106"/>
      <c r="FC212" s="106"/>
      <c r="FD212" s="106"/>
      <c r="FE212" s="106"/>
      <c r="FF212" s="106"/>
      <c r="FG212" s="106"/>
      <c r="FH212" s="106"/>
      <c r="FI212" s="106"/>
      <c r="FJ212" s="106"/>
      <c r="FK212" s="106"/>
      <c r="FL212" s="106"/>
      <c r="FM212" s="106"/>
      <c r="FN212" s="106"/>
      <c r="FO212" s="106"/>
      <c r="FP212" s="106"/>
      <c r="FQ212" s="106"/>
      <c r="FR212" s="106"/>
      <c r="FS212" s="106"/>
      <c r="FT212" s="106"/>
      <c r="FU212" s="106"/>
      <c r="FV212" s="106"/>
      <c r="FW212" s="106"/>
      <c r="FX212" s="106"/>
      <c r="FY212" s="106"/>
      <c r="FZ212" s="106"/>
      <c r="GA212" s="106"/>
      <c r="GB212" s="106"/>
      <c r="GC212" s="106"/>
      <c r="GD212" s="106"/>
      <c r="GE212" s="106"/>
      <c r="GF212" s="106"/>
      <c r="GG212" s="106"/>
      <c r="GH212" s="106"/>
      <c r="GI212" s="106"/>
      <c r="GJ212" s="106"/>
      <c r="GK212" s="106"/>
      <c r="GL212" s="106"/>
      <c r="GM212" s="106"/>
      <c r="GN212" s="106"/>
      <c r="GO212" s="106"/>
      <c r="GP212" s="106"/>
      <c r="GQ212" s="106"/>
      <c r="GR212" s="106"/>
      <c r="GS212" s="106"/>
      <c r="GT212" s="106"/>
      <c r="GU212" s="106"/>
      <c r="GV212" s="106"/>
      <c r="GW212" s="106"/>
      <c r="GX212" s="106"/>
      <c r="GY212" s="106"/>
      <c r="GZ212" s="106"/>
      <c r="HA212" s="106"/>
      <c r="HB212" s="106"/>
      <c r="HC212" s="106"/>
      <c r="HD212" s="106"/>
      <c r="HE212" s="106"/>
      <c r="HF212" s="106"/>
      <c r="HG212" s="106"/>
      <c r="HH212" s="106"/>
      <c r="HI212" s="106"/>
      <c r="HJ212" s="106"/>
      <c r="HK212" s="106"/>
      <c r="HL212" s="106"/>
      <c r="HM212" s="106"/>
      <c r="HN212" s="106"/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</row>
    <row r="213" spans="1:240" ht="12.75">
      <c r="A213" s="106"/>
      <c r="B213" s="106"/>
      <c r="C213" s="107"/>
      <c r="D213" s="108"/>
      <c r="E213" s="105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6"/>
      <c r="DE213" s="106"/>
      <c r="DF213" s="106"/>
      <c r="DG213" s="106"/>
      <c r="DH213" s="106"/>
      <c r="DI213" s="106"/>
      <c r="DJ213" s="106"/>
      <c r="DK213" s="106"/>
      <c r="DL213" s="106"/>
      <c r="DM213" s="106"/>
      <c r="DN213" s="106"/>
      <c r="DO213" s="106"/>
      <c r="DP213" s="106"/>
      <c r="DQ213" s="106"/>
      <c r="DR213" s="106"/>
      <c r="DS213" s="106"/>
      <c r="DT213" s="106"/>
      <c r="DU213" s="106"/>
      <c r="DV213" s="106"/>
      <c r="DW213" s="106"/>
      <c r="DX213" s="106"/>
      <c r="DY213" s="106"/>
      <c r="DZ213" s="106"/>
      <c r="EA213" s="106"/>
      <c r="EB213" s="106"/>
      <c r="EC213" s="106"/>
      <c r="ED213" s="106"/>
      <c r="EE213" s="106"/>
      <c r="EF213" s="106"/>
      <c r="EG213" s="106"/>
      <c r="EH213" s="106"/>
      <c r="EI213" s="106"/>
      <c r="EJ213" s="106"/>
      <c r="EK213" s="106"/>
      <c r="EL213" s="106"/>
      <c r="EM213" s="106"/>
      <c r="EN213" s="106"/>
      <c r="EO213" s="106"/>
      <c r="EP213" s="106"/>
      <c r="EQ213" s="106"/>
      <c r="ER213" s="106"/>
      <c r="ES213" s="106"/>
      <c r="ET213" s="106"/>
      <c r="EU213" s="106"/>
      <c r="EV213" s="106"/>
      <c r="EW213" s="106"/>
      <c r="EX213" s="106"/>
      <c r="EY213" s="106"/>
      <c r="EZ213" s="106"/>
      <c r="FA213" s="106"/>
      <c r="FB213" s="106"/>
      <c r="FC213" s="106"/>
      <c r="FD213" s="106"/>
      <c r="FE213" s="106"/>
      <c r="FF213" s="106"/>
      <c r="FG213" s="106"/>
      <c r="FH213" s="106"/>
      <c r="FI213" s="106"/>
      <c r="FJ213" s="106"/>
      <c r="FK213" s="106"/>
      <c r="FL213" s="106"/>
      <c r="FM213" s="106"/>
      <c r="FN213" s="106"/>
      <c r="FO213" s="106"/>
      <c r="FP213" s="106"/>
      <c r="FQ213" s="106"/>
      <c r="FR213" s="106"/>
      <c r="FS213" s="106"/>
      <c r="FT213" s="106"/>
      <c r="FU213" s="106"/>
      <c r="FV213" s="106"/>
      <c r="FW213" s="106"/>
      <c r="FX213" s="106"/>
      <c r="FY213" s="106"/>
      <c r="FZ213" s="106"/>
      <c r="GA213" s="106"/>
      <c r="GB213" s="106"/>
      <c r="GC213" s="106"/>
      <c r="GD213" s="106"/>
      <c r="GE213" s="106"/>
      <c r="GF213" s="106"/>
      <c r="GG213" s="106"/>
      <c r="GH213" s="106"/>
      <c r="GI213" s="106"/>
      <c r="GJ213" s="106"/>
      <c r="GK213" s="106"/>
      <c r="GL213" s="106"/>
      <c r="GM213" s="106"/>
      <c r="GN213" s="106"/>
      <c r="GO213" s="106"/>
      <c r="GP213" s="106"/>
      <c r="GQ213" s="106"/>
      <c r="GR213" s="106"/>
      <c r="GS213" s="106"/>
      <c r="GT213" s="106"/>
      <c r="GU213" s="106"/>
      <c r="GV213" s="106"/>
      <c r="GW213" s="106"/>
      <c r="GX213" s="106"/>
      <c r="GY213" s="106"/>
      <c r="GZ213" s="106"/>
      <c r="HA213" s="106"/>
      <c r="HB213" s="106"/>
      <c r="HC213" s="106"/>
      <c r="HD213" s="106"/>
      <c r="HE213" s="106"/>
      <c r="HF213" s="106"/>
      <c r="HG213" s="106"/>
      <c r="HH213" s="106"/>
      <c r="HI213" s="106"/>
      <c r="HJ213" s="106"/>
      <c r="HK213" s="106"/>
      <c r="HL213" s="106"/>
      <c r="HM213" s="106"/>
      <c r="HN213" s="106"/>
      <c r="HO213" s="106"/>
      <c r="HP213" s="106"/>
      <c r="HQ213" s="106"/>
      <c r="HR213" s="106"/>
      <c r="HS213" s="106"/>
      <c r="HT213" s="106"/>
      <c r="HU213" s="106"/>
      <c r="HV213" s="106"/>
      <c r="HW213" s="106"/>
      <c r="HX213" s="106"/>
      <c r="HY213" s="106"/>
      <c r="HZ213" s="106"/>
      <c r="IA213" s="106"/>
      <c r="IB213" s="106"/>
      <c r="IC213" s="106"/>
      <c r="ID213" s="106"/>
      <c r="IE213" s="106"/>
      <c r="IF213" s="106"/>
    </row>
    <row r="214" spans="1:240" ht="12.75">
      <c r="A214" s="106"/>
      <c r="B214" s="106"/>
      <c r="C214" s="107"/>
      <c r="D214" s="108"/>
      <c r="E214" s="105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6"/>
      <c r="DE214" s="106"/>
      <c r="DF214" s="106"/>
      <c r="DG214" s="106"/>
      <c r="DH214" s="106"/>
      <c r="DI214" s="106"/>
      <c r="DJ214" s="106"/>
      <c r="DK214" s="106"/>
      <c r="DL214" s="106"/>
      <c r="DM214" s="106"/>
      <c r="DN214" s="106"/>
      <c r="DO214" s="106"/>
      <c r="DP214" s="106"/>
      <c r="DQ214" s="106"/>
      <c r="DR214" s="106"/>
      <c r="DS214" s="106"/>
      <c r="DT214" s="106"/>
      <c r="DU214" s="106"/>
      <c r="DV214" s="106"/>
      <c r="DW214" s="106"/>
      <c r="DX214" s="106"/>
      <c r="DY214" s="106"/>
      <c r="DZ214" s="106"/>
      <c r="EA214" s="106"/>
      <c r="EB214" s="106"/>
      <c r="EC214" s="106"/>
      <c r="ED214" s="106"/>
      <c r="EE214" s="106"/>
      <c r="EF214" s="106"/>
      <c r="EG214" s="106"/>
      <c r="EH214" s="106"/>
      <c r="EI214" s="106"/>
      <c r="EJ214" s="106"/>
      <c r="EK214" s="106"/>
      <c r="EL214" s="106"/>
      <c r="EM214" s="106"/>
      <c r="EN214" s="106"/>
      <c r="EO214" s="106"/>
      <c r="EP214" s="106"/>
      <c r="EQ214" s="106"/>
      <c r="ER214" s="106"/>
      <c r="ES214" s="106"/>
      <c r="ET214" s="106"/>
      <c r="EU214" s="106"/>
      <c r="EV214" s="106"/>
      <c r="EW214" s="106"/>
      <c r="EX214" s="106"/>
      <c r="EY214" s="106"/>
      <c r="EZ214" s="106"/>
      <c r="FA214" s="106"/>
      <c r="FB214" s="106"/>
      <c r="FC214" s="106"/>
      <c r="FD214" s="106"/>
      <c r="FE214" s="106"/>
      <c r="FF214" s="106"/>
      <c r="FG214" s="106"/>
      <c r="FH214" s="106"/>
      <c r="FI214" s="106"/>
      <c r="FJ214" s="106"/>
      <c r="FK214" s="106"/>
      <c r="FL214" s="106"/>
      <c r="FM214" s="106"/>
      <c r="FN214" s="106"/>
      <c r="FO214" s="106"/>
      <c r="FP214" s="106"/>
      <c r="FQ214" s="106"/>
      <c r="FR214" s="106"/>
      <c r="FS214" s="106"/>
      <c r="FT214" s="106"/>
      <c r="FU214" s="106"/>
      <c r="FV214" s="106"/>
      <c r="FW214" s="106"/>
      <c r="FX214" s="106"/>
      <c r="FY214" s="106"/>
      <c r="FZ214" s="106"/>
      <c r="GA214" s="106"/>
      <c r="GB214" s="106"/>
      <c r="GC214" s="106"/>
      <c r="GD214" s="106"/>
      <c r="GE214" s="106"/>
      <c r="GF214" s="106"/>
      <c r="GG214" s="106"/>
      <c r="GH214" s="106"/>
      <c r="GI214" s="106"/>
      <c r="GJ214" s="106"/>
      <c r="GK214" s="106"/>
      <c r="GL214" s="106"/>
      <c r="GM214" s="106"/>
      <c r="GN214" s="106"/>
      <c r="GO214" s="106"/>
      <c r="GP214" s="106"/>
      <c r="GQ214" s="106"/>
      <c r="GR214" s="106"/>
      <c r="GS214" s="106"/>
      <c r="GT214" s="106"/>
      <c r="GU214" s="106"/>
      <c r="GV214" s="106"/>
      <c r="GW214" s="106"/>
      <c r="GX214" s="106"/>
      <c r="GY214" s="106"/>
      <c r="GZ214" s="106"/>
      <c r="HA214" s="106"/>
      <c r="HB214" s="106"/>
      <c r="HC214" s="106"/>
      <c r="HD214" s="106"/>
      <c r="HE214" s="106"/>
      <c r="HF214" s="106"/>
      <c r="HG214" s="106"/>
      <c r="HH214" s="106"/>
      <c r="HI214" s="106"/>
      <c r="HJ214" s="106"/>
      <c r="HK214" s="106"/>
      <c r="HL214" s="106"/>
      <c r="HM214" s="106"/>
      <c r="HN214" s="106"/>
      <c r="HO214" s="106"/>
      <c r="HP214" s="106"/>
      <c r="HQ214" s="106"/>
      <c r="HR214" s="106"/>
      <c r="HS214" s="106"/>
      <c r="HT214" s="106"/>
      <c r="HU214" s="106"/>
      <c r="HV214" s="106"/>
      <c r="HW214" s="106"/>
      <c r="HX214" s="106"/>
      <c r="HY214" s="106"/>
      <c r="HZ214" s="106"/>
      <c r="IA214" s="106"/>
      <c r="IB214" s="106"/>
      <c r="IC214" s="106"/>
      <c r="ID214" s="106"/>
      <c r="IE214" s="106"/>
      <c r="IF214" s="106"/>
    </row>
    <row r="215" spans="1:240" ht="12.75">
      <c r="A215" s="106"/>
      <c r="B215" s="106"/>
      <c r="C215" s="107"/>
      <c r="D215" s="108"/>
      <c r="E215" s="105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6"/>
      <c r="DE215" s="106"/>
      <c r="DF215" s="106"/>
      <c r="DG215" s="106"/>
      <c r="DH215" s="106"/>
      <c r="DI215" s="106"/>
      <c r="DJ215" s="106"/>
      <c r="DK215" s="106"/>
      <c r="DL215" s="106"/>
      <c r="DM215" s="106"/>
      <c r="DN215" s="106"/>
      <c r="DO215" s="106"/>
      <c r="DP215" s="106"/>
      <c r="DQ215" s="106"/>
      <c r="DR215" s="106"/>
      <c r="DS215" s="106"/>
      <c r="DT215" s="106"/>
      <c r="DU215" s="106"/>
      <c r="DV215" s="106"/>
      <c r="DW215" s="106"/>
      <c r="DX215" s="106"/>
      <c r="DY215" s="106"/>
      <c r="DZ215" s="106"/>
      <c r="EA215" s="106"/>
      <c r="EB215" s="106"/>
      <c r="EC215" s="106"/>
      <c r="ED215" s="106"/>
      <c r="EE215" s="106"/>
      <c r="EF215" s="106"/>
      <c r="EG215" s="106"/>
      <c r="EH215" s="106"/>
      <c r="EI215" s="106"/>
      <c r="EJ215" s="106"/>
      <c r="EK215" s="106"/>
      <c r="EL215" s="106"/>
      <c r="EM215" s="106"/>
      <c r="EN215" s="106"/>
      <c r="EO215" s="106"/>
      <c r="EP215" s="106"/>
      <c r="EQ215" s="106"/>
      <c r="ER215" s="106"/>
      <c r="ES215" s="106"/>
      <c r="ET215" s="106"/>
      <c r="EU215" s="106"/>
      <c r="EV215" s="106"/>
      <c r="EW215" s="106"/>
      <c r="EX215" s="106"/>
      <c r="EY215" s="106"/>
      <c r="EZ215" s="106"/>
      <c r="FA215" s="106"/>
      <c r="FB215" s="106"/>
      <c r="FC215" s="106"/>
      <c r="FD215" s="106"/>
      <c r="FE215" s="106"/>
      <c r="FF215" s="106"/>
      <c r="FG215" s="106"/>
      <c r="FH215" s="106"/>
      <c r="FI215" s="106"/>
      <c r="FJ215" s="106"/>
      <c r="FK215" s="106"/>
      <c r="FL215" s="106"/>
      <c r="FM215" s="106"/>
      <c r="FN215" s="106"/>
      <c r="FO215" s="106"/>
      <c r="FP215" s="106"/>
      <c r="FQ215" s="106"/>
      <c r="FR215" s="106"/>
      <c r="FS215" s="106"/>
      <c r="FT215" s="106"/>
      <c r="FU215" s="106"/>
      <c r="FV215" s="106"/>
      <c r="FW215" s="106"/>
      <c r="FX215" s="106"/>
      <c r="FY215" s="106"/>
      <c r="FZ215" s="106"/>
      <c r="GA215" s="106"/>
      <c r="GB215" s="106"/>
      <c r="GC215" s="106"/>
      <c r="GD215" s="106"/>
      <c r="GE215" s="106"/>
      <c r="GF215" s="106"/>
      <c r="GG215" s="106"/>
      <c r="GH215" s="106"/>
      <c r="GI215" s="106"/>
      <c r="GJ215" s="106"/>
      <c r="GK215" s="106"/>
      <c r="GL215" s="106"/>
      <c r="GM215" s="106"/>
      <c r="GN215" s="106"/>
      <c r="GO215" s="106"/>
      <c r="GP215" s="106"/>
      <c r="GQ215" s="106"/>
      <c r="GR215" s="106"/>
      <c r="GS215" s="106"/>
      <c r="GT215" s="106"/>
      <c r="GU215" s="106"/>
      <c r="GV215" s="106"/>
      <c r="GW215" s="106"/>
      <c r="GX215" s="106"/>
      <c r="GY215" s="106"/>
      <c r="GZ215" s="106"/>
      <c r="HA215" s="106"/>
      <c r="HB215" s="106"/>
      <c r="HC215" s="106"/>
      <c r="HD215" s="106"/>
      <c r="HE215" s="106"/>
      <c r="HF215" s="106"/>
      <c r="HG215" s="106"/>
      <c r="HH215" s="106"/>
      <c r="HI215" s="106"/>
      <c r="HJ215" s="106"/>
      <c r="HK215" s="106"/>
      <c r="HL215" s="106"/>
      <c r="HM215" s="106"/>
      <c r="HN215" s="106"/>
      <c r="HO215" s="106"/>
      <c r="HP215" s="106"/>
      <c r="HQ215" s="106"/>
      <c r="HR215" s="106"/>
      <c r="HS215" s="106"/>
      <c r="HT215" s="106"/>
      <c r="HU215" s="106"/>
      <c r="HV215" s="106"/>
      <c r="HW215" s="106"/>
      <c r="HX215" s="106"/>
      <c r="HY215" s="106"/>
      <c r="HZ215" s="106"/>
      <c r="IA215" s="106"/>
      <c r="IB215" s="106"/>
      <c r="IC215" s="106"/>
      <c r="ID215" s="106"/>
      <c r="IE215" s="106"/>
      <c r="IF215" s="106"/>
    </row>
    <row r="216" spans="1:240" ht="12.75">
      <c r="A216" s="106"/>
      <c r="B216" s="106"/>
      <c r="C216" s="107"/>
      <c r="D216" s="108"/>
      <c r="E216" s="105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  <c r="DV216" s="106"/>
      <c r="DW216" s="106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6"/>
      <c r="EL216" s="106"/>
      <c r="EM216" s="106"/>
      <c r="EN216" s="106"/>
      <c r="EO216" s="106"/>
      <c r="EP216" s="106"/>
      <c r="EQ216" s="106"/>
      <c r="ER216" s="106"/>
      <c r="ES216" s="106"/>
      <c r="ET216" s="106"/>
      <c r="EU216" s="106"/>
      <c r="EV216" s="106"/>
      <c r="EW216" s="106"/>
      <c r="EX216" s="106"/>
      <c r="EY216" s="106"/>
      <c r="EZ216" s="106"/>
      <c r="FA216" s="106"/>
      <c r="FB216" s="106"/>
      <c r="FC216" s="106"/>
      <c r="FD216" s="106"/>
      <c r="FE216" s="106"/>
      <c r="FF216" s="106"/>
      <c r="FG216" s="106"/>
      <c r="FH216" s="106"/>
      <c r="FI216" s="106"/>
      <c r="FJ216" s="106"/>
      <c r="FK216" s="106"/>
      <c r="FL216" s="106"/>
      <c r="FM216" s="106"/>
      <c r="FN216" s="106"/>
      <c r="FO216" s="106"/>
      <c r="FP216" s="106"/>
      <c r="FQ216" s="106"/>
      <c r="FR216" s="106"/>
      <c r="FS216" s="106"/>
      <c r="FT216" s="106"/>
      <c r="FU216" s="106"/>
      <c r="FV216" s="106"/>
      <c r="FW216" s="106"/>
      <c r="FX216" s="106"/>
      <c r="FY216" s="106"/>
      <c r="FZ216" s="106"/>
      <c r="GA216" s="106"/>
      <c r="GB216" s="106"/>
      <c r="GC216" s="106"/>
      <c r="GD216" s="106"/>
      <c r="GE216" s="106"/>
      <c r="GF216" s="106"/>
      <c r="GG216" s="106"/>
      <c r="GH216" s="106"/>
      <c r="GI216" s="106"/>
      <c r="GJ216" s="106"/>
      <c r="GK216" s="106"/>
      <c r="GL216" s="106"/>
      <c r="GM216" s="106"/>
      <c r="GN216" s="106"/>
      <c r="GO216" s="106"/>
      <c r="GP216" s="106"/>
      <c r="GQ216" s="106"/>
      <c r="GR216" s="106"/>
      <c r="GS216" s="106"/>
      <c r="GT216" s="106"/>
      <c r="GU216" s="106"/>
      <c r="GV216" s="106"/>
      <c r="GW216" s="106"/>
      <c r="GX216" s="106"/>
      <c r="GY216" s="106"/>
      <c r="GZ216" s="106"/>
      <c r="HA216" s="106"/>
      <c r="HB216" s="106"/>
      <c r="HC216" s="106"/>
      <c r="HD216" s="106"/>
      <c r="HE216" s="106"/>
      <c r="HF216" s="106"/>
      <c r="HG216" s="106"/>
      <c r="HH216" s="106"/>
      <c r="HI216" s="106"/>
      <c r="HJ216" s="106"/>
      <c r="HK216" s="106"/>
      <c r="HL216" s="106"/>
      <c r="HM216" s="106"/>
      <c r="HN216" s="106"/>
      <c r="HO216" s="106"/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  <c r="IF216" s="106"/>
    </row>
    <row r="217" spans="1:240" ht="12.75">
      <c r="A217" s="106"/>
      <c r="B217" s="106"/>
      <c r="C217" s="107"/>
      <c r="D217" s="108"/>
      <c r="E217" s="105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106"/>
      <c r="EB217" s="106"/>
      <c r="EC217" s="106"/>
      <c r="ED217" s="106"/>
      <c r="EE217" s="106"/>
      <c r="EF217" s="106"/>
      <c r="EG217" s="106"/>
      <c r="EH217" s="106"/>
      <c r="EI217" s="106"/>
      <c r="EJ217" s="106"/>
      <c r="EK217" s="106"/>
      <c r="EL217" s="106"/>
      <c r="EM217" s="106"/>
      <c r="EN217" s="106"/>
      <c r="EO217" s="106"/>
      <c r="EP217" s="106"/>
      <c r="EQ217" s="106"/>
      <c r="ER217" s="106"/>
      <c r="ES217" s="106"/>
      <c r="ET217" s="106"/>
      <c r="EU217" s="106"/>
      <c r="EV217" s="106"/>
      <c r="EW217" s="106"/>
      <c r="EX217" s="106"/>
      <c r="EY217" s="106"/>
      <c r="EZ217" s="106"/>
      <c r="FA217" s="106"/>
      <c r="FB217" s="106"/>
      <c r="FC217" s="106"/>
      <c r="FD217" s="106"/>
      <c r="FE217" s="106"/>
      <c r="FF217" s="106"/>
      <c r="FG217" s="106"/>
      <c r="FH217" s="106"/>
      <c r="FI217" s="106"/>
      <c r="FJ217" s="106"/>
      <c r="FK217" s="106"/>
      <c r="FL217" s="106"/>
      <c r="FM217" s="106"/>
      <c r="FN217" s="106"/>
      <c r="FO217" s="106"/>
      <c r="FP217" s="106"/>
      <c r="FQ217" s="106"/>
      <c r="FR217" s="106"/>
      <c r="FS217" s="106"/>
      <c r="FT217" s="106"/>
      <c r="FU217" s="106"/>
      <c r="FV217" s="106"/>
      <c r="FW217" s="106"/>
      <c r="FX217" s="106"/>
      <c r="FY217" s="106"/>
      <c r="FZ217" s="106"/>
      <c r="GA217" s="106"/>
      <c r="GB217" s="106"/>
      <c r="GC217" s="106"/>
      <c r="GD217" s="106"/>
      <c r="GE217" s="106"/>
      <c r="GF217" s="106"/>
      <c r="GG217" s="106"/>
      <c r="GH217" s="106"/>
      <c r="GI217" s="106"/>
      <c r="GJ217" s="106"/>
      <c r="GK217" s="106"/>
      <c r="GL217" s="106"/>
      <c r="GM217" s="106"/>
      <c r="GN217" s="106"/>
      <c r="GO217" s="106"/>
      <c r="GP217" s="106"/>
      <c r="GQ217" s="106"/>
      <c r="GR217" s="106"/>
      <c r="GS217" s="106"/>
      <c r="GT217" s="106"/>
      <c r="GU217" s="106"/>
      <c r="GV217" s="106"/>
      <c r="GW217" s="106"/>
      <c r="GX217" s="106"/>
      <c r="GY217" s="106"/>
      <c r="GZ217" s="106"/>
      <c r="HA217" s="106"/>
      <c r="HB217" s="106"/>
      <c r="HC217" s="106"/>
      <c r="HD217" s="106"/>
      <c r="HE217" s="106"/>
      <c r="HF217" s="106"/>
      <c r="HG217" s="106"/>
      <c r="HH217" s="106"/>
      <c r="HI217" s="106"/>
      <c r="HJ217" s="106"/>
      <c r="HK217" s="106"/>
      <c r="HL217" s="106"/>
      <c r="HM217" s="106"/>
      <c r="HN217" s="106"/>
      <c r="HO217" s="106"/>
      <c r="HP217" s="106"/>
      <c r="HQ217" s="106"/>
      <c r="HR217" s="106"/>
      <c r="HS217" s="106"/>
      <c r="HT217" s="106"/>
      <c r="HU217" s="106"/>
      <c r="HV217" s="106"/>
      <c r="HW217" s="106"/>
      <c r="HX217" s="106"/>
      <c r="HY217" s="106"/>
      <c r="HZ217" s="106"/>
      <c r="IA217" s="106"/>
      <c r="IB217" s="106"/>
      <c r="IC217" s="106"/>
      <c r="ID217" s="106"/>
      <c r="IE217" s="106"/>
      <c r="IF217" s="106"/>
    </row>
    <row r="218" spans="1:240" ht="12.75">
      <c r="A218" s="106"/>
      <c r="B218" s="106"/>
      <c r="C218" s="107"/>
      <c r="D218" s="108"/>
      <c r="E218" s="105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  <c r="DO218" s="106"/>
      <c r="DP218" s="106"/>
      <c r="DQ218" s="106"/>
      <c r="DR218" s="106"/>
      <c r="DS218" s="106"/>
      <c r="DT218" s="106"/>
      <c r="DU218" s="106"/>
      <c r="DV218" s="106"/>
      <c r="DW218" s="106"/>
      <c r="DX218" s="106"/>
      <c r="DY218" s="106"/>
      <c r="DZ218" s="106"/>
      <c r="EA218" s="106"/>
      <c r="EB218" s="106"/>
      <c r="EC218" s="106"/>
      <c r="ED218" s="106"/>
      <c r="EE218" s="106"/>
      <c r="EF218" s="106"/>
      <c r="EG218" s="106"/>
      <c r="EH218" s="106"/>
      <c r="EI218" s="106"/>
      <c r="EJ218" s="106"/>
      <c r="EK218" s="106"/>
      <c r="EL218" s="106"/>
      <c r="EM218" s="106"/>
      <c r="EN218" s="106"/>
      <c r="EO218" s="106"/>
      <c r="EP218" s="106"/>
      <c r="EQ218" s="106"/>
      <c r="ER218" s="106"/>
      <c r="ES218" s="106"/>
      <c r="ET218" s="106"/>
      <c r="EU218" s="106"/>
      <c r="EV218" s="106"/>
      <c r="EW218" s="106"/>
      <c r="EX218" s="106"/>
      <c r="EY218" s="106"/>
      <c r="EZ218" s="106"/>
      <c r="FA218" s="106"/>
      <c r="FB218" s="106"/>
      <c r="FC218" s="106"/>
      <c r="FD218" s="106"/>
      <c r="FE218" s="106"/>
      <c r="FF218" s="106"/>
      <c r="FG218" s="106"/>
      <c r="FH218" s="106"/>
      <c r="FI218" s="106"/>
      <c r="FJ218" s="106"/>
      <c r="FK218" s="106"/>
      <c r="FL218" s="106"/>
      <c r="FM218" s="106"/>
      <c r="FN218" s="106"/>
      <c r="FO218" s="106"/>
      <c r="FP218" s="106"/>
      <c r="FQ218" s="106"/>
      <c r="FR218" s="106"/>
      <c r="FS218" s="106"/>
      <c r="FT218" s="106"/>
      <c r="FU218" s="106"/>
      <c r="FV218" s="106"/>
      <c r="FW218" s="106"/>
      <c r="FX218" s="106"/>
      <c r="FY218" s="106"/>
      <c r="FZ218" s="106"/>
      <c r="GA218" s="106"/>
      <c r="GB218" s="106"/>
      <c r="GC218" s="106"/>
      <c r="GD218" s="106"/>
      <c r="GE218" s="106"/>
      <c r="GF218" s="106"/>
      <c r="GG218" s="106"/>
      <c r="GH218" s="106"/>
      <c r="GI218" s="106"/>
      <c r="GJ218" s="106"/>
      <c r="GK218" s="106"/>
      <c r="GL218" s="106"/>
      <c r="GM218" s="106"/>
      <c r="GN218" s="106"/>
      <c r="GO218" s="106"/>
      <c r="GP218" s="106"/>
      <c r="GQ218" s="106"/>
      <c r="GR218" s="106"/>
      <c r="GS218" s="106"/>
      <c r="GT218" s="106"/>
      <c r="GU218" s="106"/>
      <c r="GV218" s="106"/>
      <c r="GW218" s="106"/>
      <c r="GX218" s="106"/>
      <c r="GY218" s="106"/>
      <c r="GZ218" s="106"/>
      <c r="HA218" s="106"/>
      <c r="HB218" s="106"/>
      <c r="HC218" s="106"/>
      <c r="HD218" s="106"/>
      <c r="HE218" s="106"/>
      <c r="HF218" s="106"/>
      <c r="HG218" s="106"/>
      <c r="HH218" s="106"/>
      <c r="HI218" s="106"/>
      <c r="HJ218" s="106"/>
      <c r="HK218" s="106"/>
      <c r="HL218" s="106"/>
      <c r="HM218" s="106"/>
      <c r="HN218" s="106"/>
      <c r="HO218" s="106"/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  <c r="IF218" s="106"/>
    </row>
    <row r="219" spans="1:240" ht="12.75">
      <c r="A219" s="106"/>
      <c r="B219" s="106"/>
      <c r="C219" s="107"/>
      <c r="D219" s="108"/>
      <c r="E219" s="105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6"/>
      <c r="DE219" s="106"/>
      <c r="DF219" s="106"/>
      <c r="DG219" s="106"/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  <c r="DV219" s="106"/>
      <c r="DW219" s="106"/>
      <c r="DX219" s="106"/>
      <c r="DY219" s="106"/>
      <c r="DZ219" s="106"/>
      <c r="EA219" s="106"/>
      <c r="EB219" s="106"/>
      <c r="EC219" s="106"/>
      <c r="ED219" s="106"/>
      <c r="EE219" s="106"/>
      <c r="EF219" s="106"/>
      <c r="EG219" s="106"/>
      <c r="EH219" s="106"/>
      <c r="EI219" s="106"/>
      <c r="EJ219" s="106"/>
      <c r="EK219" s="106"/>
      <c r="EL219" s="106"/>
      <c r="EM219" s="106"/>
      <c r="EN219" s="106"/>
      <c r="EO219" s="106"/>
      <c r="EP219" s="106"/>
      <c r="EQ219" s="106"/>
      <c r="ER219" s="106"/>
      <c r="ES219" s="106"/>
      <c r="ET219" s="106"/>
      <c r="EU219" s="106"/>
      <c r="EV219" s="106"/>
      <c r="EW219" s="106"/>
      <c r="EX219" s="106"/>
      <c r="EY219" s="106"/>
      <c r="EZ219" s="106"/>
      <c r="FA219" s="106"/>
      <c r="FB219" s="106"/>
      <c r="FC219" s="106"/>
      <c r="FD219" s="106"/>
      <c r="FE219" s="106"/>
      <c r="FF219" s="106"/>
      <c r="FG219" s="106"/>
      <c r="FH219" s="106"/>
      <c r="FI219" s="106"/>
      <c r="FJ219" s="106"/>
      <c r="FK219" s="106"/>
      <c r="FL219" s="106"/>
      <c r="FM219" s="106"/>
      <c r="FN219" s="106"/>
      <c r="FO219" s="106"/>
      <c r="FP219" s="106"/>
      <c r="FQ219" s="106"/>
      <c r="FR219" s="106"/>
      <c r="FS219" s="106"/>
      <c r="FT219" s="106"/>
      <c r="FU219" s="106"/>
      <c r="FV219" s="106"/>
      <c r="FW219" s="106"/>
      <c r="FX219" s="106"/>
      <c r="FY219" s="106"/>
      <c r="FZ219" s="106"/>
      <c r="GA219" s="106"/>
      <c r="GB219" s="106"/>
      <c r="GC219" s="106"/>
      <c r="GD219" s="106"/>
      <c r="GE219" s="106"/>
      <c r="GF219" s="106"/>
      <c r="GG219" s="106"/>
      <c r="GH219" s="106"/>
      <c r="GI219" s="106"/>
      <c r="GJ219" s="106"/>
      <c r="GK219" s="106"/>
      <c r="GL219" s="106"/>
      <c r="GM219" s="106"/>
      <c r="GN219" s="106"/>
      <c r="GO219" s="106"/>
      <c r="GP219" s="106"/>
      <c r="GQ219" s="106"/>
      <c r="GR219" s="106"/>
      <c r="GS219" s="106"/>
      <c r="GT219" s="106"/>
      <c r="GU219" s="106"/>
      <c r="GV219" s="106"/>
      <c r="GW219" s="106"/>
      <c r="GX219" s="106"/>
      <c r="GY219" s="106"/>
      <c r="GZ219" s="106"/>
      <c r="HA219" s="106"/>
      <c r="HB219" s="106"/>
      <c r="HC219" s="106"/>
      <c r="HD219" s="106"/>
      <c r="HE219" s="106"/>
      <c r="HF219" s="106"/>
      <c r="HG219" s="106"/>
      <c r="HH219" s="106"/>
      <c r="HI219" s="106"/>
      <c r="HJ219" s="106"/>
      <c r="HK219" s="106"/>
      <c r="HL219" s="106"/>
      <c r="HM219" s="106"/>
      <c r="HN219" s="106"/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</row>
    <row r="220" spans="1:240" ht="12.75">
      <c r="A220" s="106"/>
      <c r="B220" s="106"/>
      <c r="C220" s="107"/>
      <c r="D220" s="108"/>
      <c r="E220" s="105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6"/>
      <c r="DE220" s="106"/>
      <c r="DF220" s="106"/>
      <c r="DG220" s="106"/>
      <c r="DH220" s="106"/>
      <c r="DI220" s="106"/>
      <c r="DJ220" s="106"/>
      <c r="DK220" s="106"/>
      <c r="DL220" s="106"/>
      <c r="DM220" s="106"/>
      <c r="DN220" s="106"/>
      <c r="DO220" s="106"/>
      <c r="DP220" s="106"/>
      <c r="DQ220" s="106"/>
      <c r="DR220" s="106"/>
      <c r="DS220" s="106"/>
      <c r="DT220" s="106"/>
      <c r="DU220" s="106"/>
      <c r="DV220" s="106"/>
      <c r="DW220" s="106"/>
      <c r="DX220" s="106"/>
      <c r="DY220" s="106"/>
      <c r="DZ220" s="106"/>
      <c r="EA220" s="106"/>
      <c r="EB220" s="106"/>
      <c r="EC220" s="106"/>
      <c r="ED220" s="106"/>
      <c r="EE220" s="106"/>
      <c r="EF220" s="106"/>
      <c r="EG220" s="106"/>
      <c r="EH220" s="106"/>
      <c r="EI220" s="106"/>
      <c r="EJ220" s="106"/>
      <c r="EK220" s="106"/>
      <c r="EL220" s="106"/>
      <c r="EM220" s="106"/>
      <c r="EN220" s="106"/>
      <c r="EO220" s="106"/>
      <c r="EP220" s="106"/>
      <c r="EQ220" s="106"/>
      <c r="ER220" s="106"/>
      <c r="ES220" s="106"/>
      <c r="ET220" s="106"/>
      <c r="EU220" s="106"/>
      <c r="EV220" s="106"/>
      <c r="EW220" s="106"/>
      <c r="EX220" s="106"/>
      <c r="EY220" s="106"/>
      <c r="EZ220" s="106"/>
      <c r="FA220" s="106"/>
      <c r="FB220" s="106"/>
      <c r="FC220" s="106"/>
      <c r="FD220" s="106"/>
      <c r="FE220" s="106"/>
      <c r="FF220" s="106"/>
      <c r="FG220" s="106"/>
      <c r="FH220" s="106"/>
      <c r="FI220" s="106"/>
      <c r="FJ220" s="106"/>
      <c r="FK220" s="106"/>
      <c r="FL220" s="106"/>
      <c r="FM220" s="106"/>
      <c r="FN220" s="106"/>
      <c r="FO220" s="106"/>
      <c r="FP220" s="106"/>
      <c r="FQ220" s="106"/>
      <c r="FR220" s="106"/>
      <c r="FS220" s="106"/>
      <c r="FT220" s="106"/>
      <c r="FU220" s="106"/>
      <c r="FV220" s="106"/>
      <c r="FW220" s="106"/>
      <c r="FX220" s="106"/>
      <c r="FY220" s="106"/>
      <c r="FZ220" s="106"/>
      <c r="GA220" s="106"/>
      <c r="GB220" s="106"/>
      <c r="GC220" s="106"/>
      <c r="GD220" s="106"/>
      <c r="GE220" s="106"/>
      <c r="GF220" s="106"/>
      <c r="GG220" s="106"/>
      <c r="GH220" s="106"/>
      <c r="GI220" s="106"/>
      <c r="GJ220" s="106"/>
      <c r="GK220" s="106"/>
      <c r="GL220" s="106"/>
      <c r="GM220" s="106"/>
      <c r="GN220" s="106"/>
      <c r="GO220" s="106"/>
      <c r="GP220" s="106"/>
      <c r="GQ220" s="106"/>
      <c r="GR220" s="106"/>
      <c r="GS220" s="106"/>
      <c r="GT220" s="106"/>
      <c r="GU220" s="106"/>
      <c r="GV220" s="106"/>
      <c r="GW220" s="106"/>
      <c r="GX220" s="106"/>
      <c r="GY220" s="106"/>
      <c r="GZ220" s="106"/>
      <c r="HA220" s="106"/>
      <c r="HB220" s="106"/>
      <c r="HC220" s="106"/>
      <c r="HD220" s="106"/>
      <c r="HE220" s="106"/>
      <c r="HF220" s="106"/>
      <c r="HG220" s="106"/>
      <c r="HH220" s="106"/>
      <c r="HI220" s="106"/>
      <c r="HJ220" s="106"/>
      <c r="HK220" s="106"/>
      <c r="HL220" s="106"/>
      <c r="HM220" s="106"/>
      <c r="HN220" s="106"/>
      <c r="HO220" s="106"/>
      <c r="HP220" s="106"/>
      <c r="HQ220" s="106"/>
      <c r="HR220" s="106"/>
      <c r="HS220" s="106"/>
      <c r="HT220" s="106"/>
      <c r="HU220" s="106"/>
      <c r="HV220" s="106"/>
      <c r="HW220" s="106"/>
      <c r="HX220" s="106"/>
      <c r="HY220" s="106"/>
      <c r="HZ220" s="106"/>
      <c r="IA220" s="106"/>
      <c r="IB220" s="106"/>
      <c r="IC220" s="106"/>
      <c r="ID220" s="106"/>
      <c r="IE220" s="106"/>
      <c r="IF220" s="106"/>
    </row>
    <row r="221" spans="1:240" ht="12.75">
      <c r="A221" s="106"/>
      <c r="B221" s="106"/>
      <c r="C221" s="107"/>
      <c r="D221" s="108"/>
      <c r="E221" s="105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106"/>
      <c r="DC221" s="106"/>
      <c r="DD221" s="106"/>
      <c r="DE221" s="106"/>
      <c r="DF221" s="106"/>
      <c r="DG221" s="106"/>
      <c r="DH221" s="106"/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  <c r="DV221" s="106"/>
      <c r="DW221" s="106"/>
      <c r="DX221" s="106"/>
      <c r="DY221" s="106"/>
      <c r="DZ221" s="106"/>
      <c r="EA221" s="106"/>
      <c r="EB221" s="106"/>
      <c r="EC221" s="106"/>
      <c r="ED221" s="106"/>
      <c r="EE221" s="106"/>
      <c r="EF221" s="106"/>
      <c r="EG221" s="106"/>
      <c r="EH221" s="106"/>
      <c r="EI221" s="106"/>
      <c r="EJ221" s="106"/>
      <c r="EK221" s="106"/>
      <c r="EL221" s="106"/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6"/>
      <c r="EW221" s="106"/>
      <c r="EX221" s="106"/>
      <c r="EY221" s="106"/>
      <c r="EZ221" s="106"/>
      <c r="FA221" s="106"/>
      <c r="FB221" s="106"/>
      <c r="FC221" s="106"/>
      <c r="FD221" s="106"/>
      <c r="FE221" s="106"/>
      <c r="FF221" s="106"/>
      <c r="FG221" s="106"/>
      <c r="FH221" s="106"/>
      <c r="FI221" s="106"/>
      <c r="FJ221" s="106"/>
      <c r="FK221" s="106"/>
      <c r="FL221" s="106"/>
      <c r="FM221" s="106"/>
      <c r="FN221" s="106"/>
      <c r="FO221" s="106"/>
      <c r="FP221" s="106"/>
      <c r="FQ221" s="106"/>
      <c r="FR221" s="106"/>
      <c r="FS221" s="106"/>
      <c r="FT221" s="106"/>
      <c r="FU221" s="106"/>
      <c r="FV221" s="106"/>
      <c r="FW221" s="106"/>
      <c r="FX221" s="106"/>
      <c r="FY221" s="106"/>
      <c r="FZ221" s="106"/>
      <c r="GA221" s="106"/>
      <c r="GB221" s="106"/>
      <c r="GC221" s="106"/>
      <c r="GD221" s="106"/>
      <c r="GE221" s="106"/>
      <c r="GF221" s="106"/>
      <c r="GG221" s="106"/>
      <c r="GH221" s="106"/>
      <c r="GI221" s="106"/>
      <c r="GJ221" s="106"/>
      <c r="GK221" s="106"/>
      <c r="GL221" s="106"/>
      <c r="GM221" s="106"/>
      <c r="GN221" s="106"/>
      <c r="GO221" s="106"/>
      <c r="GP221" s="106"/>
      <c r="GQ221" s="106"/>
      <c r="GR221" s="106"/>
      <c r="GS221" s="106"/>
      <c r="GT221" s="106"/>
      <c r="GU221" s="106"/>
      <c r="GV221" s="106"/>
      <c r="GW221" s="106"/>
      <c r="GX221" s="106"/>
      <c r="GY221" s="106"/>
      <c r="GZ221" s="106"/>
      <c r="HA221" s="106"/>
      <c r="HB221" s="106"/>
      <c r="HC221" s="106"/>
      <c r="HD221" s="106"/>
      <c r="HE221" s="106"/>
      <c r="HF221" s="106"/>
      <c r="HG221" s="106"/>
      <c r="HH221" s="106"/>
      <c r="HI221" s="106"/>
      <c r="HJ221" s="106"/>
      <c r="HK221" s="106"/>
      <c r="HL221" s="106"/>
      <c r="HM221" s="106"/>
      <c r="HN221" s="106"/>
      <c r="HO221" s="106"/>
      <c r="HP221" s="106"/>
      <c r="HQ221" s="106"/>
      <c r="HR221" s="106"/>
      <c r="HS221" s="106"/>
      <c r="HT221" s="106"/>
      <c r="HU221" s="106"/>
      <c r="HV221" s="106"/>
      <c r="HW221" s="106"/>
      <c r="HX221" s="106"/>
      <c r="HY221" s="106"/>
      <c r="HZ221" s="106"/>
      <c r="IA221" s="106"/>
      <c r="IB221" s="106"/>
      <c r="IC221" s="106"/>
      <c r="ID221" s="106"/>
      <c r="IE221" s="106"/>
      <c r="IF221" s="106"/>
    </row>
    <row r="222" spans="1:240" ht="12.75">
      <c r="A222" s="106"/>
      <c r="B222" s="106"/>
      <c r="C222" s="107"/>
      <c r="D222" s="108"/>
      <c r="E222" s="105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106"/>
      <c r="EX222" s="106"/>
      <c r="EY222" s="106"/>
      <c r="EZ222" s="106"/>
      <c r="FA222" s="106"/>
      <c r="FB222" s="106"/>
      <c r="FC222" s="106"/>
      <c r="FD222" s="106"/>
      <c r="FE222" s="106"/>
      <c r="FF222" s="106"/>
      <c r="FG222" s="106"/>
      <c r="FH222" s="106"/>
      <c r="FI222" s="106"/>
      <c r="FJ222" s="106"/>
      <c r="FK222" s="106"/>
      <c r="FL222" s="106"/>
      <c r="FM222" s="106"/>
      <c r="FN222" s="106"/>
      <c r="FO222" s="106"/>
      <c r="FP222" s="106"/>
      <c r="FQ222" s="106"/>
      <c r="FR222" s="106"/>
      <c r="FS222" s="106"/>
      <c r="FT222" s="106"/>
      <c r="FU222" s="106"/>
      <c r="FV222" s="106"/>
      <c r="FW222" s="106"/>
      <c r="FX222" s="106"/>
      <c r="FY222" s="106"/>
      <c r="FZ222" s="106"/>
      <c r="GA222" s="106"/>
      <c r="GB222" s="106"/>
      <c r="GC222" s="106"/>
      <c r="GD222" s="106"/>
      <c r="GE222" s="106"/>
      <c r="GF222" s="106"/>
      <c r="GG222" s="106"/>
      <c r="GH222" s="106"/>
      <c r="GI222" s="106"/>
      <c r="GJ222" s="106"/>
      <c r="GK222" s="106"/>
      <c r="GL222" s="106"/>
      <c r="GM222" s="106"/>
      <c r="GN222" s="106"/>
      <c r="GO222" s="106"/>
      <c r="GP222" s="106"/>
      <c r="GQ222" s="106"/>
      <c r="GR222" s="106"/>
      <c r="GS222" s="106"/>
      <c r="GT222" s="106"/>
      <c r="GU222" s="106"/>
      <c r="GV222" s="106"/>
      <c r="GW222" s="106"/>
      <c r="GX222" s="106"/>
      <c r="GY222" s="106"/>
      <c r="GZ222" s="106"/>
      <c r="HA222" s="106"/>
      <c r="HB222" s="106"/>
      <c r="HC222" s="106"/>
      <c r="HD222" s="106"/>
      <c r="HE222" s="106"/>
      <c r="HF222" s="106"/>
      <c r="HG222" s="106"/>
      <c r="HH222" s="106"/>
      <c r="HI222" s="106"/>
      <c r="HJ222" s="106"/>
      <c r="HK222" s="106"/>
      <c r="HL222" s="106"/>
      <c r="HM222" s="106"/>
      <c r="HN222" s="106"/>
      <c r="HO222" s="106"/>
      <c r="HP222" s="106"/>
      <c r="HQ222" s="106"/>
      <c r="HR222" s="106"/>
      <c r="HS222" s="106"/>
      <c r="HT222" s="106"/>
      <c r="HU222" s="106"/>
      <c r="HV222" s="106"/>
      <c r="HW222" s="106"/>
      <c r="HX222" s="106"/>
      <c r="HY222" s="106"/>
      <c r="HZ222" s="106"/>
      <c r="IA222" s="106"/>
      <c r="IB222" s="106"/>
      <c r="IC222" s="106"/>
      <c r="ID222" s="106"/>
      <c r="IE222" s="106"/>
      <c r="IF222" s="106"/>
    </row>
    <row r="223" spans="1:240" ht="12.75">
      <c r="A223" s="106"/>
      <c r="B223" s="106"/>
      <c r="C223" s="107"/>
      <c r="D223" s="108"/>
      <c r="E223" s="105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  <c r="FH223" s="106"/>
      <c r="FI223" s="106"/>
      <c r="FJ223" s="106"/>
      <c r="FK223" s="106"/>
      <c r="FL223" s="106"/>
      <c r="FM223" s="106"/>
      <c r="FN223" s="106"/>
      <c r="FO223" s="106"/>
      <c r="FP223" s="106"/>
      <c r="FQ223" s="106"/>
      <c r="FR223" s="106"/>
      <c r="FS223" s="106"/>
      <c r="FT223" s="106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6"/>
      <c r="GU223" s="106"/>
      <c r="GV223" s="106"/>
      <c r="GW223" s="106"/>
      <c r="GX223" s="106"/>
      <c r="GY223" s="106"/>
      <c r="GZ223" s="106"/>
      <c r="HA223" s="106"/>
      <c r="HB223" s="106"/>
      <c r="HC223" s="106"/>
      <c r="HD223" s="106"/>
      <c r="HE223" s="106"/>
      <c r="HF223" s="106"/>
      <c r="HG223" s="106"/>
      <c r="HH223" s="106"/>
      <c r="HI223" s="106"/>
      <c r="HJ223" s="106"/>
      <c r="HK223" s="106"/>
      <c r="HL223" s="106"/>
      <c r="HM223" s="106"/>
      <c r="HN223" s="106"/>
      <c r="HO223" s="106"/>
      <c r="HP223" s="106"/>
      <c r="HQ223" s="106"/>
      <c r="HR223" s="106"/>
      <c r="HS223" s="106"/>
      <c r="HT223" s="106"/>
      <c r="HU223" s="106"/>
      <c r="HV223" s="106"/>
      <c r="HW223" s="106"/>
      <c r="HX223" s="106"/>
      <c r="HY223" s="106"/>
      <c r="HZ223" s="106"/>
      <c r="IA223" s="106"/>
      <c r="IB223" s="106"/>
      <c r="IC223" s="106"/>
      <c r="ID223" s="106"/>
      <c r="IE223" s="106"/>
      <c r="IF223" s="106"/>
    </row>
    <row r="224" spans="1:240" ht="12.75">
      <c r="A224" s="106"/>
      <c r="B224" s="106"/>
      <c r="C224" s="107"/>
      <c r="D224" s="108"/>
      <c r="E224" s="105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  <c r="FH224" s="106"/>
      <c r="FI224" s="106"/>
      <c r="FJ224" s="106"/>
      <c r="FK224" s="106"/>
      <c r="FL224" s="106"/>
      <c r="FM224" s="106"/>
      <c r="FN224" s="106"/>
      <c r="FO224" s="106"/>
      <c r="FP224" s="106"/>
      <c r="FQ224" s="106"/>
      <c r="FR224" s="106"/>
      <c r="FS224" s="106"/>
      <c r="FT224" s="106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6"/>
      <c r="GU224" s="106"/>
      <c r="GV224" s="106"/>
      <c r="GW224" s="106"/>
      <c r="GX224" s="106"/>
      <c r="GY224" s="106"/>
      <c r="GZ224" s="106"/>
      <c r="HA224" s="106"/>
      <c r="HB224" s="106"/>
      <c r="HC224" s="106"/>
      <c r="HD224" s="106"/>
      <c r="HE224" s="106"/>
      <c r="HF224" s="106"/>
      <c r="HG224" s="106"/>
      <c r="HH224" s="106"/>
      <c r="HI224" s="106"/>
      <c r="HJ224" s="106"/>
      <c r="HK224" s="106"/>
      <c r="HL224" s="106"/>
      <c r="HM224" s="106"/>
      <c r="HN224" s="106"/>
      <c r="HO224" s="106"/>
      <c r="HP224" s="106"/>
      <c r="HQ224" s="106"/>
      <c r="HR224" s="106"/>
      <c r="HS224" s="106"/>
      <c r="HT224" s="106"/>
      <c r="HU224" s="106"/>
      <c r="HV224" s="106"/>
      <c r="HW224" s="106"/>
      <c r="HX224" s="106"/>
      <c r="HY224" s="106"/>
      <c r="HZ224" s="106"/>
      <c r="IA224" s="106"/>
      <c r="IB224" s="106"/>
      <c r="IC224" s="106"/>
      <c r="ID224" s="106"/>
      <c r="IE224" s="106"/>
      <c r="IF224" s="106"/>
    </row>
    <row r="225" spans="1:240" ht="12.75">
      <c r="A225" s="106"/>
      <c r="B225" s="106"/>
      <c r="C225" s="107"/>
      <c r="D225" s="108"/>
      <c r="E225" s="105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6"/>
      <c r="CO225" s="106"/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  <c r="DV225" s="106"/>
      <c r="DW225" s="106"/>
      <c r="DX225" s="106"/>
      <c r="DY225" s="106"/>
      <c r="DZ225" s="106"/>
      <c r="EA225" s="106"/>
      <c r="EB225" s="106"/>
      <c r="EC225" s="106"/>
      <c r="ED225" s="106"/>
      <c r="EE225" s="106"/>
      <c r="EF225" s="106"/>
      <c r="EG225" s="106"/>
      <c r="EH225" s="106"/>
      <c r="EI225" s="106"/>
      <c r="EJ225" s="106"/>
      <c r="EK225" s="106"/>
      <c r="EL225" s="106"/>
      <c r="EM225" s="106"/>
      <c r="EN225" s="106"/>
      <c r="EO225" s="106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  <c r="FH225" s="106"/>
      <c r="FI225" s="106"/>
      <c r="FJ225" s="106"/>
      <c r="FK225" s="106"/>
      <c r="FL225" s="106"/>
      <c r="FM225" s="106"/>
      <c r="FN225" s="106"/>
      <c r="FO225" s="106"/>
      <c r="FP225" s="106"/>
      <c r="FQ225" s="106"/>
      <c r="FR225" s="106"/>
      <c r="FS225" s="106"/>
      <c r="FT225" s="106"/>
      <c r="FU225" s="106"/>
      <c r="FV225" s="106"/>
      <c r="FW225" s="106"/>
      <c r="FX225" s="106"/>
      <c r="FY225" s="106"/>
      <c r="FZ225" s="106"/>
      <c r="GA225" s="106"/>
      <c r="GB225" s="106"/>
      <c r="GC225" s="106"/>
      <c r="GD225" s="106"/>
      <c r="GE225" s="106"/>
      <c r="GF225" s="106"/>
      <c r="GG225" s="106"/>
      <c r="GH225" s="106"/>
      <c r="GI225" s="106"/>
      <c r="GJ225" s="106"/>
      <c r="GK225" s="106"/>
      <c r="GL225" s="106"/>
      <c r="GM225" s="106"/>
      <c r="GN225" s="106"/>
      <c r="GO225" s="106"/>
      <c r="GP225" s="106"/>
      <c r="GQ225" s="106"/>
      <c r="GR225" s="106"/>
      <c r="GS225" s="106"/>
      <c r="GT225" s="106"/>
      <c r="GU225" s="106"/>
      <c r="GV225" s="106"/>
      <c r="GW225" s="106"/>
      <c r="GX225" s="106"/>
      <c r="GY225" s="106"/>
      <c r="GZ225" s="106"/>
      <c r="HA225" s="106"/>
      <c r="HB225" s="106"/>
      <c r="HC225" s="106"/>
      <c r="HD225" s="106"/>
      <c r="HE225" s="106"/>
      <c r="HF225" s="106"/>
      <c r="HG225" s="106"/>
      <c r="HH225" s="106"/>
      <c r="HI225" s="106"/>
      <c r="HJ225" s="106"/>
      <c r="HK225" s="106"/>
      <c r="HL225" s="106"/>
      <c r="HM225" s="106"/>
      <c r="HN225" s="106"/>
      <c r="HO225" s="106"/>
      <c r="HP225" s="106"/>
      <c r="HQ225" s="106"/>
      <c r="HR225" s="106"/>
      <c r="HS225" s="106"/>
      <c r="HT225" s="106"/>
      <c r="HU225" s="106"/>
      <c r="HV225" s="106"/>
      <c r="HW225" s="106"/>
      <c r="HX225" s="106"/>
      <c r="HY225" s="106"/>
      <c r="HZ225" s="106"/>
      <c r="IA225" s="106"/>
      <c r="IB225" s="106"/>
      <c r="IC225" s="106"/>
      <c r="ID225" s="106"/>
      <c r="IE225" s="106"/>
      <c r="IF225" s="106"/>
    </row>
    <row r="226" spans="1:240" ht="12.75">
      <c r="A226" s="106"/>
      <c r="B226" s="106"/>
      <c r="C226" s="107"/>
      <c r="D226" s="108"/>
      <c r="E226" s="105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  <c r="DV226" s="106"/>
      <c r="DW226" s="106"/>
      <c r="DX226" s="106"/>
      <c r="DY226" s="106"/>
      <c r="DZ226" s="106"/>
      <c r="EA226" s="106"/>
      <c r="EB226" s="106"/>
      <c r="EC226" s="106"/>
      <c r="ED226" s="106"/>
      <c r="EE226" s="106"/>
      <c r="EF226" s="106"/>
      <c r="EG226" s="106"/>
      <c r="EH226" s="106"/>
      <c r="EI226" s="106"/>
      <c r="EJ226" s="106"/>
      <c r="EK226" s="106"/>
      <c r="EL226" s="106"/>
      <c r="EM226" s="106"/>
      <c r="EN226" s="106"/>
      <c r="EO226" s="106"/>
      <c r="EP226" s="106"/>
      <c r="EQ226" s="106"/>
      <c r="ER226" s="106"/>
      <c r="ES226" s="106"/>
      <c r="ET226" s="106"/>
      <c r="EU226" s="106"/>
      <c r="EV226" s="106"/>
      <c r="EW226" s="106"/>
      <c r="EX226" s="106"/>
      <c r="EY226" s="106"/>
      <c r="EZ226" s="106"/>
      <c r="FA226" s="106"/>
      <c r="FB226" s="106"/>
      <c r="FC226" s="106"/>
      <c r="FD226" s="106"/>
      <c r="FE226" s="106"/>
      <c r="FF226" s="106"/>
      <c r="FG226" s="106"/>
      <c r="FH226" s="106"/>
      <c r="FI226" s="106"/>
      <c r="FJ226" s="106"/>
      <c r="FK226" s="106"/>
      <c r="FL226" s="106"/>
      <c r="FM226" s="106"/>
      <c r="FN226" s="106"/>
      <c r="FO226" s="106"/>
      <c r="FP226" s="106"/>
      <c r="FQ226" s="106"/>
      <c r="FR226" s="106"/>
      <c r="FS226" s="106"/>
      <c r="FT226" s="106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  <c r="GX226" s="106"/>
      <c r="GY226" s="106"/>
      <c r="GZ226" s="106"/>
      <c r="HA226" s="106"/>
      <c r="HB226" s="106"/>
      <c r="HC226" s="106"/>
      <c r="HD226" s="106"/>
      <c r="HE226" s="106"/>
      <c r="HF226" s="106"/>
      <c r="HG226" s="106"/>
      <c r="HH226" s="106"/>
      <c r="HI226" s="106"/>
      <c r="HJ226" s="106"/>
      <c r="HK226" s="106"/>
      <c r="HL226" s="106"/>
      <c r="HM226" s="106"/>
      <c r="HN226" s="106"/>
      <c r="HO226" s="106"/>
      <c r="HP226" s="106"/>
      <c r="HQ226" s="106"/>
      <c r="HR226" s="106"/>
      <c r="HS226" s="106"/>
      <c r="HT226" s="106"/>
      <c r="HU226" s="106"/>
      <c r="HV226" s="106"/>
      <c r="HW226" s="106"/>
      <c r="HX226" s="106"/>
      <c r="HY226" s="106"/>
      <c r="HZ226" s="106"/>
      <c r="IA226" s="106"/>
      <c r="IB226" s="106"/>
      <c r="IC226" s="106"/>
      <c r="ID226" s="106"/>
      <c r="IE226" s="106"/>
      <c r="IF226" s="106"/>
    </row>
    <row r="227" spans="1:240" ht="12.75">
      <c r="A227" s="106"/>
      <c r="B227" s="106"/>
      <c r="C227" s="107"/>
      <c r="D227" s="108"/>
      <c r="E227" s="105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  <c r="DV227" s="106"/>
      <c r="DW227" s="106"/>
      <c r="DX227" s="106"/>
      <c r="DY227" s="106"/>
      <c r="DZ227" s="106"/>
      <c r="EA227" s="106"/>
      <c r="EB227" s="106"/>
      <c r="EC227" s="106"/>
      <c r="ED227" s="106"/>
      <c r="EE227" s="106"/>
      <c r="EF227" s="106"/>
      <c r="EG227" s="106"/>
      <c r="EH227" s="106"/>
      <c r="EI227" s="106"/>
      <c r="EJ227" s="106"/>
      <c r="EK227" s="106"/>
      <c r="EL227" s="106"/>
      <c r="EM227" s="106"/>
      <c r="EN227" s="106"/>
      <c r="EO227" s="106"/>
      <c r="EP227" s="106"/>
      <c r="EQ227" s="106"/>
      <c r="ER227" s="106"/>
      <c r="ES227" s="106"/>
      <c r="ET227" s="106"/>
      <c r="EU227" s="106"/>
      <c r="EV227" s="106"/>
      <c r="EW227" s="106"/>
      <c r="EX227" s="106"/>
      <c r="EY227" s="106"/>
      <c r="EZ227" s="106"/>
      <c r="FA227" s="106"/>
      <c r="FB227" s="106"/>
      <c r="FC227" s="106"/>
      <c r="FD227" s="106"/>
      <c r="FE227" s="106"/>
      <c r="FF227" s="106"/>
      <c r="FG227" s="106"/>
      <c r="FH227" s="106"/>
      <c r="FI227" s="106"/>
      <c r="FJ227" s="106"/>
      <c r="FK227" s="106"/>
      <c r="FL227" s="106"/>
      <c r="FM227" s="106"/>
      <c r="FN227" s="106"/>
      <c r="FO227" s="106"/>
      <c r="FP227" s="106"/>
      <c r="FQ227" s="106"/>
      <c r="FR227" s="106"/>
      <c r="FS227" s="106"/>
      <c r="FT227" s="106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  <c r="HD227" s="106"/>
      <c r="HE227" s="106"/>
      <c r="HF227" s="106"/>
      <c r="HG227" s="106"/>
      <c r="HH227" s="106"/>
      <c r="HI227" s="106"/>
      <c r="HJ227" s="106"/>
      <c r="HK227" s="106"/>
      <c r="HL227" s="106"/>
      <c r="HM227" s="106"/>
      <c r="HN227" s="106"/>
      <c r="HO227" s="106"/>
      <c r="HP227" s="106"/>
      <c r="HQ227" s="106"/>
      <c r="HR227" s="106"/>
      <c r="HS227" s="106"/>
      <c r="HT227" s="106"/>
      <c r="HU227" s="106"/>
      <c r="HV227" s="106"/>
      <c r="HW227" s="106"/>
      <c r="HX227" s="106"/>
      <c r="HY227" s="106"/>
      <c r="HZ227" s="106"/>
      <c r="IA227" s="106"/>
      <c r="IB227" s="106"/>
      <c r="IC227" s="106"/>
      <c r="ID227" s="106"/>
      <c r="IE227" s="106"/>
      <c r="IF227" s="106"/>
    </row>
    <row r="228" spans="1:240" ht="12.75">
      <c r="A228" s="106"/>
      <c r="B228" s="106"/>
      <c r="C228" s="107"/>
      <c r="D228" s="108"/>
      <c r="E228" s="105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6"/>
      <c r="CH228" s="106"/>
      <c r="CI228" s="106"/>
      <c r="CJ228" s="106"/>
      <c r="CK228" s="106"/>
      <c r="CL228" s="106"/>
      <c r="CM228" s="106"/>
      <c r="CN228" s="106"/>
      <c r="CO228" s="106"/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6"/>
      <c r="DE228" s="106"/>
      <c r="DF228" s="106"/>
      <c r="DG228" s="106"/>
      <c r="DH228" s="106"/>
      <c r="DI228" s="106"/>
      <c r="DJ228" s="106"/>
      <c r="DK228" s="106"/>
      <c r="DL228" s="106"/>
      <c r="DM228" s="106"/>
      <c r="DN228" s="106"/>
      <c r="DO228" s="106"/>
      <c r="DP228" s="106"/>
      <c r="DQ228" s="106"/>
      <c r="DR228" s="106"/>
      <c r="DS228" s="106"/>
      <c r="DT228" s="106"/>
      <c r="DU228" s="106"/>
      <c r="DV228" s="106"/>
      <c r="DW228" s="106"/>
      <c r="DX228" s="106"/>
      <c r="DY228" s="106"/>
      <c r="DZ228" s="106"/>
      <c r="EA228" s="106"/>
      <c r="EB228" s="106"/>
      <c r="EC228" s="106"/>
      <c r="ED228" s="106"/>
      <c r="EE228" s="106"/>
      <c r="EF228" s="106"/>
      <c r="EG228" s="106"/>
      <c r="EH228" s="106"/>
      <c r="EI228" s="106"/>
      <c r="EJ228" s="106"/>
      <c r="EK228" s="106"/>
      <c r="EL228" s="106"/>
      <c r="EM228" s="106"/>
      <c r="EN228" s="106"/>
      <c r="EO228" s="106"/>
      <c r="EP228" s="106"/>
      <c r="EQ228" s="106"/>
      <c r="ER228" s="106"/>
      <c r="ES228" s="106"/>
      <c r="ET228" s="106"/>
      <c r="EU228" s="106"/>
      <c r="EV228" s="106"/>
      <c r="EW228" s="106"/>
      <c r="EX228" s="106"/>
      <c r="EY228" s="106"/>
      <c r="EZ228" s="106"/>
      <c r="FA228" s="106"/>
      <c r="FB228" s="106"/>
      <c r="FC228" s="106"/>
      <c r="FD228" s="106"/>
      <c r="FE228" s="106"/>
      <c r="FF228" s="106"/>
      <c r="FG228" s="106"/>
      <c r="FH228" s="106"/>
      <c r="FI228" s="106"/>
      <c r="FJ228" s="106"/>
      <c r="FK228" s="106"/>
      <c r="FL228" s="106"/>
      <c r="FM228" s="106"/>
      <c r="FN228" s="106"/>
      <c r="FO228" s="106"/>
      <c r="FP228" s="106"/>
      <c r="FQ228" s="106"/>
      <c r="FR228" s="106"/>
      <c r="FS228" s="106"/>
      <c r="FT228" s="106"/>
      <c r="FU228" s="106"/>
      <c r="FV228" s="106"/>
      <c r="FW228" s="106"/>
      <c r="FX228" s="106"/>
      <c r="FY228" s="106"/>
      <c r="FZ228" s="106"/>
      <c r="GA228" s="106"/>
      <c r="GB228" s="106"/>
      <c r="GC228" s="106"/>
      <c r="GD228" s="106"/>
      <c r="GE228" s="106"/>
      <c r="GF228" s="106"/>
      <c r="GG228" s="106"/>
      <c r="GH228" s="106"/>
      <c r="GI228" s="106"/>
      <c r="GJ228" s="106"/>
      <c r="GK228" s="106"/>
      <c r="GL228" s="106"/>
      <c r="GM228" s="106"/>
      <c r="GN228" s="106"/>
      <c r="GO228" s="106"/>
      <c r="GP228" s="106"/>
      <c r="GQ228" s="106"/>
      <c r="GR228" s="106"/>
      <c r="GS228" s="106"/>
      <c r="GT228" s="106"/>
      <c r="GU228" s="106"/>
      <c r="GV228" s="106"/>
      <c r="GW228" s="106"/>
      <c r="GX228" s="106"/>
      <c r="GY228" s="106"/>
      <c r="GZ228" s="106"/>
      <c r="HA228" s="106"/>
      <c r="HB228" s="106"/>
      <c r="HC228" s="106"/>
      <c r="HD228" s="106"/>
      <c r="HE228" s="106"/>
      <c r="HF228" s="106"/>
      <c r="HG228" s="106"/>
      <c r="HH228" s="106"/>
      <c r="HI228" s="106"/>
      <c r="HJ228" s="106"/>
      <c r="HK228" s="106"/>
      <c r="HL228" s="106"/>
      <c r="HM228" s="106"/>
      <c r="HN228" s="106"/>
      <c r="HO228" s="106"/>
      <c r="HP228" s="106"/>
      <c r="HQ228" s="106"/>
      <c r="HR228" s="106"/>
      <c r="HS228" s="106"/>
      <c r="HT228" s="106"/>
      <c r="HU228" s="106"/>
      <c r="HV228" s="106"/>
      <c r="HW228" s="106"/>
      <c r="HX228" s="106"/>
      <c r="HY228" s="106"/>
      <c r="HZ228" s="106"/>
      <c r="IA228" s="106"/>
      <c r="IB228" s="106"/>
      <c r="IC228" s="106"/>
      <c r="ID228" s="106"/>
      <c r="IE228" s="106"/>
      <c r="IF228" s="106"/>
    </row>
    <row r="229" spans="1:240" ht="12.75">
      <c r="A229" s="106"/>
      <c r="B229" s="106"/>
      <c r="C229" s="107"/>
      <c r="D229" s="108"/>
      <c r="E229" s="105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6"/>
      <c r="CM229" s="106"/>
      <c r="CN229" s="106"/>
      <c r="CO229" s="106"/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6"/>
      <c r="DE229" s="106"/>
      <c r="DF229" s="106"/>
      <c r="DG229" s="106"/>
      <c r="DH229" s="106"/>
      <c r="DI229" s="106"/>
      <c r="DJ229" s="106"/>
      <c r="DK229" s="106"/>
      <c r="DL229" s="106"/>
      <c r="DM229" s="106"/>
      <c r="DN229" s="106"/>
      <c r="DO229" s="106"/>
      <c r="DP229" s="106"/>
      <c r="DQ229" s="106"/>
      <c r="DR229" s="106"/>
      <c r="DS229" s="106"/>
      <c r="DT229" s="106"/>
      <c r="DU229" s="106"/>
      <c r="DV229" s="106"/>
      <c r="DW229" s="106"/>
      <c r="DX229" s="106"/>
      <c r="DY229" s="106"/>
      <c r="DZ229" s="106"/>
      <c r="EA229" s="106"/>
      <c r="EB229" s="106"/>
      <c r="EC229" s="106"/>
      <c r="ED229" s="106"/>
      <c r="EE229" s="106"/>
      <c r="EF229" s="106"/>
      <c r="EG229" s="106"/>
      <c r="EH229" s="106"/>
      <c r="EI229" s="106"/>
      <c r="EJ229" s="106"/>
      <c r="EK229" s="106"/>
      <c r="EL229" s="106"/>
      <c r="EM229" s="106"/>
      <c r="EN229" s="106"/>
      <c r="EO229" s="106"/>
      <c r="EP229" s="106"/>
      <c r="EQ229" s="106"/>
      <c r="ER229" s="106"/>
      <c r="ES229" s="106"/>
      <c r="ET229" s="106"/>
      <c r="EU229" s="106"/>
      <c r="EV229" s="106"/>
      <c r="EW229" s="106"/>
      <c r="EX229" s="106"/>
      <c r="EY229" s="106"/>
      <c r="EZ229" s="106"/>
      <c r="FA229" s="106"/>
      <c r="FB229" s="106"/>
      <c r="FC229" s="106"/>
      <c r="FD229" s="106"/>
      <c r="FE229" s="106"/>
      <c r="FF229" s="106"/>
      <c r="FG229" s="106"/>
      <c r="FH229" s="106"/>
      <c r="FI229" s="106"/>
      <c r="FJ229" s="106"/>
      <c r="FK229" s="106"/>
      <c r="FL229" s="106"/>
      <c r="FM229" s="106"/>
      <c r="FN229" s="106"/>
      <c r="FO229" s="106"/>
      <c r="FP229" s="106"/>
      <c r="FQ229" s="106"/>
      <c r="FR229" s="106"/>
      <c r="FS229" s="106"/>
      <c r="FT229" s="106"/>
      <c r="FU229" s="106"/>
      <c r="FV229" s="106"/>
      <c r="FW229" s="106"/>
      <c r="FX229" s="106"/>
      <c r="FY229" s="106"/>
      <c r="FZ229" s="106"/>
      <c r="GA229" s="106"/>
      <c r="GB229" s="106"/>
      <c r="GC229" s="106"/>
      <c r="GD229" s="106"/>
      <c r="GE229" s="106"/>
      <c r="GF229" s="106"/>
      <c r="GG229" s="106"/>
      <c r="GH229" s="106"/>
      <c r="GI229" s="106"/>
      <c r="GJ229" s="106"/>
      <c r="GK229" s="106"/>
      <c r="GL229" s="106"/>
      <c r="GM229" s="106"/>
      <c r="GN229" s="106"/>
      <c r="GO229" s="106"/>
      <c r="GP229" s="106"/>
      <c r="GQ229" s="106"/>
      <c r="GR229" s="106"/>
      <c r="GS229" s="106"/>
      <c r="GT229" s="106"/>
      <c r="GU229" s="106"/>
      <c r="GV229" s="106"/>
      <c r="GW229" s="106"/>
      <c r="GX229" s="106"/>
      <c r="GY229" s="106"/>
      <c r="GZ229" s="106"/>
      <c r="HA229" s="106"/>
      <c r="HB229" s="106"/>
      <c r="HC229" s="106"/>
      <c r="HD229" s="106"/>
      <c r="HE229" s="106"/>
      <c r="HF229" s="106"/>
      <c r="HG229" s="106"/>
      <c r="HH229" s="106"/>
      <c r="HI229" s="106"/>
      <c r="HJ229" s="106"/>
      <c r="HK229" s="106"/>
      <c r="HL229" s="106"/>
      <c r="HM229" s="106"/>
      <c r="HN229" s="106"/>
      <c r="HO229" s="106"/>
      <c r="HP229" s="106"/>
      <c r="HQ229" s="106"/>
      <c r="HR229" s="106"/>
      <c r="HS229" s="106"/>
      <c r="HT229" s="106"/>
      <c r="HU229" s="106"/>
      <c r="HV229" s="106"/>
      <c r="HW229" s="106"/>
      <c r="HX229" s="106"/>
      <c r="HY229" s="106"/>
      <c r="HZ229" s="106"/>
      <c r="IA229" s="106"/>
      <c r="IB229" s="106"/>
      <c r="IC229" s="106"/>
      <c r="ID229" s="106"/>
      <c r="IE229" s="106"/>
      <c r="IF229" s="106"/>
    </row>
    <row r="230" spans="1:240" ht="12.75">
      <c r="A230" s="106"/>
      <c r="B230" s="106"/>
      <c r="C230" s="107"/>
      <c r="D230" s="108"/>
      <c r="E230" s="105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  <c r="CE230" s="106"/>
      <c r="CF230" s="106"/>
      <c r="CG230" s="106"/>
      <c r="CH230" s="106"/>
      <c r="CI230" s="106"/>
      <c r="CJ230" s="106"/>
      <c r="CK230" s="106"/>
      <c r="CL230" s="106"/>
      <c r="CM230" s="106"/>
      <c r="CN230" s="106"/>
      <c r="CO230" s="106"/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6"/>
      <c r="DE230" s="106"/>
      <c r="DF230" s="106"/>
      <c r="DG230" s="106"/>
      <c r="DH230" s="106"/>
      <c r="DI230" s="106"/>
      <c r="DJ230" s="106"/>
      <c r="DK230" s="106"/>
      <c r="DL230" s="106"/>
      <c r="DM230" s="106"/>
      <c r="DN230" s="106"/>
      <c r="DO230" s="106"/>
      <c r="DP230" s="106"/>
      <c r="DQ230" s="106"/>
      <c r="DR230" s="106"/>
      <c r="DS230" s="106"/>
      <c r="DT230" s="106"/>
      <c r="DU230" s="106"/>
      <c r="DV230" s="106"/>
      <c r="DW230" s="106"/>
      <c r="DX230" s="106"/>
      <c r="DY230" s="106"/>
      <c r="DZ230" s="106"/>
      <c r="EA230" s="106"/>
      <c r="EB230" s="106"/>
      <c r="EC230" s="106"/>
      <c r="ED230" s="106"/>
      <c r="EE230" s="106"/>
      <c r="EF230" s="106"/>
      <c r="EG230" s="106"/>
      <c r="EH230" s="106"/>
      <c r="EI230" s="106"/>
      <c r="EJ230" s="106"/>
      <c r="EK230" s="106"/>
      <c r="EL230" s="106"/>
      <c r="EM230" s="106"/>
      <c r="EN230" s="106"/>
      <c r="EO230" s="106"/>
      <c r="EP230" s="106"/>
      <c r="EQ230" s="106"/>
      <c r="ER230" s="106"/>
      <c r="ES230" s="106"/>
      <c r="ET230" s="106"/>
      <c r="EU230" s="106"/>
      <c r="EV230" s="106"/>
      <c r="EW230" s="106"/>
      <c r="EX230" s="106"/>
      <c r="EY230" s="106"/>
      <c r="EZ230" s="106"/>
      <c r="FA230" s="106"/>
      <c r="FB230" s="106"/>
      <c r="FC230" s="106"/>
      <c r="FD230" s="106"/>
      <c r="FE230" s="106"/>
      <c r="FF230" s="106"/>
      <c r="FG230" s="106"/>
      <c r="FH230" s="106"/>
      <c r="FI230" s="106"/>
      <c r="FJ230" s="106"/>
      <c r="FK230" s="106"/>
      <c r="FL230" s="106"/>
      <c r="FM230" s="106"/>
      <c r="FN230" s="106"/>
      <c r="FO230" s="106"/>
      <c r="FP230" s="106"/>
      <c r="FQ230" s="106"/>
      <c r="FR230" s="106"/>
      <c r="FS230" s="106"/>
      <c r="FT230" s="106"/>
      <c r="FU230" s="106"/>
      <c r="FV230" s="106"/>
      <c r="FW230" s="106"/>
      <c r="FX230" s="106"/>
      <c r="FY230" s="106"/>
      <c r="FZ230" s="106"/>
      <c r="GA230" s="106"/>
      <c r="GB230" s="106"/>
      <c r="GC230" s="106"/>
      <c r="GD230" s="106"/>
      <c r="GE230" s="106"/>
      <c r="GF230" s="106"/>
      <c r="GG230" s="106"/>
      <c r="GH230" s="106"/>
      <c r="GI230" s="106"/>
      <c r="GJ230" s="106"/>
      <c r="GK230" s="106"/>
      <c r="GL230" s="106"/>
      <c r="GM230" s="106"/>
      <c r="GN230" s="106"/>
      <c r="GO230" s="106"/>
      <c r="GP230" s="106"/>
      <c r="GQ230" s="106"/>
      <c r="GR230" s="106"/>
      <c r="GS230" s="106"/>
      <c r="GT230" s="106"/>
      <c r="GU230" s="106"/>
      <c r="GV230" s="106"/>
      <c r="GW230" s="106"/>
      <c r="GX230" s="106"/>
      <c r="GY230" s="106"/>
      <c r="GZ230" s="106"/>
      <c r="HA230" s="106"/>
      <c r="HB230" s="106"/>
      <c r="HC230" s="106"/>
      <c r="HD230" s="106"/>
      <c r="HE230" s="106"/>
      <c r="HF230" s="106"/>
      <c r="HG230" s="106"/>
      <c r="HH230" s="106"/>
      <c r="HI230" s="106"/>
      <c r="HJ230" s="106"/>
      <c r="HK230" s="106"/>
      <c r="HL230" s="106"/>
      <c r="HM230" s="106"/>
      <c r="HN230" s="106"/>
      <c r="HO230" s="106"/>
      <c r="HP230" s="106"/>
      <c r="HQ230" s="106"/>
      <c r="HR230" s="106"/>
      <c r="HS230" s="106"/>
      <c r="HT230" s="106"/>
      <c r="HU230" s="106"/>
      <c r="HV230" s="106"/>
      <c r="HW230" s="106"/>
      <c r="HX230" s="106"/>
      <c r="HY230" s="106"/>
      <c r="HZ230" s="106"/>
      <c r="IA230" s="106"/>
      <c r="IB230" s="106"/>
      <c r="IC230" s="106"/>
      <c r="ID230" s="106"/>
      <c r="IE230" s="106"/>
      <c r="IF230" s="106"/>
    </row>
    <row r="231" spans="1:240" ht="12.75">
      <c r="A231" s="106"/>
      <c r="B231" s="106"/>
      <c r="C231" s="107"/>
      <c r="D231" s="108"/>
      <c r="E231" s="105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  <c r="CE231" s="106"/>
      <c r="CF231" s="106"/>
      <c r="CG231" s="106"/>
      <c r="CH231" s="106"/>
      <c r="CI231" s="106"/>
      <c r="CJ231" s="106"/>
      <c r="CK231" s="106"/>
      <c r="CL231" s="106"/>
      <c r="CM231" s="106"/>
      <c r="CN231" s="106"/>
      <c r="CO231" s="106"/>
      <c r="CP231" s="106"/>
      <c r="CQ231" s="106"/>
      <c r="CR231" s="106"/>
      <c r="CS231" s="106"/>
      <c r="CT231" s="106"/>
      <c r="CU231" s="106"/>
      <c r="CV231" s="106"/>
      <c r="CW231" s="106"/>
      <c r="CX231" s="106"/>
      <c r="CY231" s="106"/>
      <c r="CZ231" s="106"/>
      <c r="DA231" s="106"/>
      <c r="DB231" s="106"/>
      <c r="DC231" s="106"/>
      <c r="DD231" s="106"/>
      <c r="DE231" s="106"/>
      <c r="DF231" s="106"/>
      <c r="DG231" s="106"/>
      <c r="DH231" s="106"/>
      <c r="DI231" s="106"/>
      <c r="DJ231" s="106"/>
      <c r="DK231" s="106"/>
      <c r="DL231" s="106"/>
      <c r="DM231" s="106"/>
      <c r="DN231" s="106"/>
      <c r="DO231" s="106"/>
      <c r="DP231" s="106"/>
      <c r="DQ231" s="106"/>
      <c r="DR231" s="106"/>
      <c r="DS231" s="106"/>
      <c r="DT231" s="106"/>
      <c r="DU231" s="106"/>
      <c r="DV231" s="106"/>
      <c r="DW231" s="106"/>
      <c r="DX231" s="106"/>
      <c r="DY231" s="106"/>
      <c r="DZ231" s="106"/>
      <c r="EA231" s="106"/>
      <c r="EB231" s="106"/>
      <c r="EC231" s="106"/>
      <c r="ED231" s="106"/>
      <c r="EE231" s="106"/>
      <c r="EF231" s="106"/>
      <c r="EG231" s="106"/>
      <c r="EH231" s="106"/>
      <c r="EI231" s="106"/>
      <c r="EJ231" s="106"/>
      <c r="EK231" s="106"/>
      <c r="EL231" s="106"/>
      <c r="EM231" s="106"/>
      <c r="EN231" s="106"/>
      <c r="EO231" s="106"/>
      <c r="EP231" s="106"/>
      <c r="EQ231" s="106"/>
      <c r="ER231" s="106"/>
      <c r="ES231" s="106"/>
      <c r="ET231" s="106"/>
      <c r="EU231" s="106"/>
      <c r="EV231" s="106"/>
      <c r="EW231" s="106"/>
      <c r="EX231" s="106"/>
      <c r="EY231" s="106"/>
      <c r="EZ231" s="106"/>
      <c r="FA231" s="106"/>
      <c r="FB231" s="106"/>
      <c r="FC231" s="106"/>
      <c r="FD231" s="106"/>
      <c r="FE231" s="106"/>
      <c r="FF231" s="106"/>
      <c r="FG231" s="106"/>
      <c r="FH231" s="106"/>
      <c r="FI231" s="106"/>
      <c r="FJ231" s="106"/>
      <c r="FK231" s="106"/>
      <c r="FL231" s="106"/>
      <c r="FM231" s="106"/>
      <c r="FN231" s="106"/>
      <c r="FO231" s="106"/>
      <c r="FP231" s="106"/>
      <c r="FQ231" s="106"/>
      <c r="FR231" s="106"/>
      <c r="FS231" s="106"/>
      <c r="FT231" s="106"/>
      <c r="FU231" s="106"/>
      <c r="FV231" s="106"/>
      <c r="FW231" s="106"/>
      <c r="FX231" s="106"/>
      <c r="FY231" s="106"/>
      <c r="FZ231" s="106"/>
      <c r="GA231" s="106"/>
      <c r="GB231" s="106"/>
      <c r="GC231" s="106"/>
      <c r="GD231" s="106"/>
      <c r="GE231" s="106"/>
      <c r="GF231" s="106"/>
      <c r="GG231" s="106"/>
      <c r="GH231" s="106"/>
      <c r="GI231" s="106"/>
      <c r="GJ231" s="106"/>
      <c r="GK231" s="106"/>
      <c r="GL231" s="106"/>
      <c r="GM231" s="106"/>
      <c r="GN231" s="106"/>
      <c r="GO231" s="106"/>
      <c r="GP231" s="106"/>
      <c r="GQ231" s="106"/>
      <c r="GR231" s="106"/>
      <c r="GS231" s="106"/>
      <c r="GT231" s="106"/>
      <c r="GU231" s="106"/>
      <c r="GV231" s="106"/>
      <c r="GW231" s="106"/>
      <c r="GX231" s="106"/>
      <c r="GY231" s="106"/>
      <c r="GZ231" s="106"/>
      <c r="HA231" s="106"/>
      <c r="HB231" s="106"/>
      <c r="HC231" s="106"/>
      <c r="HD231" s="106"/>
      <c r="HE231" s="106"/>
      <c r="HF231" s="106"/>
      <c r="HG231" s="106"/>
      <c r="HH231" s="106"/>
      <c r="HI231" s="106"/>
      <c r="HJ231" s="106"/>
      <c r="HK231" s="106"/>
      <c r="HL231" s="106"/>
      <c r="HM231" s="106"/>
      <c r="HN231" s="106"/>
      <c r="HO231" s="106"/>
      <c r="HP231" s="106"/>
      <c r="HQ231" s="106"/>
      <c r="HR231" s="106"/>
      <c r="HS231" s="106"/>
      <c r="HT231" s="106"/>
      <c r="HU231" s="106"/>
      <c r="HV231" s="106"/>
      <c r="HW231" s="106"/>
      <c r="HX231" s="106"/>
      <c r="HY231" s="106"/>
      <c r="HZ231" s="106"/>
      <c r="IA231" s="106"/>
      <c r="IB231" s="106"/>
      <c r="IC231" s="106"/>
      <c r="ID231" s="106"/>
      <c r="IE231" s="106"/>
      <c r="IF231" s="106"/>
    </row>
    <row r="232" spans="1:240" ht="12.75">
      <c r="A232" s="106"/>
      <c r="B232" s="106"/>
      <c r="C232" s="107"/>
      <c r="D232" s="108"/>
      <c r="E232" s="105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  <c r="CX232" s="106"/>
      <c r="CY232" s="106"/>
      <c r="CZ232" s="106"/>
      <c r="DA232" s="106"/>
      <c r="DB232" s="106"/>
      <c r="DC232" s="106"/>
      <c r="DD232" s="106"/>
      <c r="DE232" s="106"/>
      <c r="DF232" s="106"/>
      <c r="DG232" s="106"/>
      <c r="DH232" s="106"/>
      <c r="DI232" s="106"/>
      <c r="DJ232" s="106"/>
      <c r="DK232" s="106"/>
      <c r="DL232" s="106"/>
      <c r="DM232" s="106"/>
      <c r="DN232" s="106"/>
      <c r="DO232" s="106"/>
      <c r="DP232" s="106"/>
      <c r="DQ232" s="106"/>
      <c r="DR232" s="106"/>
      <c r="DS232" s="106"/>
      <c r="DT232" s="106"/>
      <c r="DU232" s="106"/>
      <c r="DV232" s="106"/>
      <c r="DW232" s="106"/>
      <c r="DX232" s="106"/>
      <c r="DY232" s="106"/>
      <c r="DZ232" s="106"/>
      <c r="EA232" s="106"/>
      <c r="EB232" s="106"/>
      <c r="EC232" s="106"/>
      <c r="ED232" s="106"/>
      <c r="EE232" s="106"/>
      <c r="EF232" s="106"/>
      <c r="EG232" s="106"/>
      <c r="EH232" s="106"/>
      <c r="EI232" s="106"/>
      <c r="EJ232" s="106"/>
      <c r="EK232" s="106"/>
      <c r="EL232" s="106"/>
      <c r="EM232" s="106"/>
      <c r="EN232" s="106"/>
      <c r="EO232" s="106"/>
      <c r="EP232" s="106"/>
      <c r="EQ232" s="106"/>
      <c r="ER232" s="106"/>
      <c r="ES232" s="106"/>
      <c r="ET232" s="106"/>
      <c r="EU232" s="106"/>
      <c r="EV232" s="106"/>
      <c r="EW232" s="106"/>
      <c r="EX232" s="106"/>
      <c r="EY232" s="106"/>
      <c r="EZ232" s="106"/>
      <c r="FA232" s="106"/>
      <c r="FB232" s="106"/>
      <c r="FC232" s="106"/>
      <c r="FD232" s="106"/>
      <c r="FE232" s="106"/>
      <c r="FF232" s="106"/>
      <c r="FG232" s="106"/>
      <c r="FH232" s="106"/>
      <c r="FI232" s="106"/>
      <c r="FJ232" s="106"/>
      <c r="FK232" s="106"/>
      <c r="FL232" s="106"/>
      <c r="FM232" s="106"/>
      <c r="FN232" s="106"/>
      <c r="FO232" s="106"/>
      <c r="FP232" s="106"/>
      <c r="FQ232" s="106"/>
      <c r="FR232" s="106"/>
      <c r="FS232" s="106"/>
      <c r="FT232" s="106"/>
      <c r="FU232" s="106"/>
      <c r="FV232" s="106"/>
      <c r="FW232" s="106"/>
      <c r="FX232" s="106"/>
      <c r="FY232" s="106"/>
      <c r="FZ232" s="106"/>
      <c r="GA232" s="106"/>
      <c r="GB232" s="106"/>
      <c r="GC232" s="106"/>
      <c r="GD232" s="106"/>
      <c r="GE232" s="106"/>
      <c r="GF232" s="106"/>
      <c r="GG232" s="106"/>
      <c r="GH232" s="106"/>
      <c r="GI232" s="106"/>
      <c r="GJ232" s="106"/>
      <c r="GK232" s="106"/>
      <c r="GL232" s="106"/>
      <c r="GM232" s="106"/>
      <c r="GN232" s="106"/>
      <c r="GO232" s="106"/>
      <c r="GP232" s="106"/>
      <c r="GQ232" s="106"/>
      <c r="GR232" s="106"/>
      <c r="GS232" s="106"/>
      <c r="GT232" s="106"/>
      <c r="GU232" s="106"/>
      <c r="GV232" s="106"/>
      <c r="GW232" s="106"/>
      <c r="GX232" s="106"/>
      <c r="GY232" s="106"/>
      <c r="GZ232" s="106"/>
      <c r="HA232" s="106"/>
      <c r="HB232" s="106"/>
      <c r="HC232" s="106"/>
      <c r="HD232" s="106"/>
      <c r="HE232" s="106"/>
      <c r="HF232" s="106"/>
      <c r="HG232" s="106"/>
      <c r="HH232" s="106"/>
      <c r="HI232" s="106"/>
      <c r="HJ232" s="106"/>
      <c r="HK232" s="106"/>
      <c r="HL232" s="106"/>
      <c r="HM232" s="106"/>
      <c r="HN232" s="106"/>
      <c r="HO232" s="106"/>
      <c r="HP232" s="106"/>
      <c r="HQ232" s="106"/>
      <c r="HR232" s="106"/>
      <c r="HS232" s="106"/>
      <c r="HT232" s="106"/>
      <c r="HU232" s="106"/>
      <c r="HV232" s="106"/>
      <c r="HW232" s="106"/>
      <c r="HX232" s="106"/>
      <c r="HY232" s="106"/>
      <c r="HZ232" s="106"/>
      <c r="IA232" s="106"/>
      <c r="IB232" s="106"/>
      <c r="IC232" s="106"/>
      <c r="ID232" s="106"/>
      <c r="IE232" s="106"/>
      <c r="IF232" s="106"/>
    </row>
    <row r="233" spans="1:240" ht="12.75">
      <c r="A233" s="106"/>
      <c r="B233" s="106"/>
      <c r="C233" s="107"/>
      <c r="D233" s="108"/>
      <c r="E233" s="105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  <c r="FH233" s="106"/>
      <c r="FI233" s="106"/>
      <c r="FJ233" s="106"/>
      <c r="FK233" s="106"/>
      <c r="FL233" s="106"/>
      <c r="FM233" s="106"/>
      <c r="FN233" s="106"/>
      <c r="FO233" s="106"/>
      <c r="FP233" s="106"/>
      <c r="FQ233" s="106"/>
      <c r="FR233" s="106"/>
      <c r="FS233" s="106"/>
      <c r="FT233" s="106"/>
      <c r="FU233" s="106"/>
      <c r="FV233" s="106"/>
      <c r="FW233" s="106"/>
      <c r="FX233" s="106"/>
      <c r="FY233" s="106"/>
      <c r="FZ233" s="106"/>
      <c r="GA233" s="106"/>
      <c r="GB233" s="106"/>
      <c r="GC233" s="106"/>
      <c r="GD233" s="106"/>
      <c r="GE233" s="106"/>
      <c r="GF233" s="106"/>
      <c r="GG233" s="106"/>
      <c r="GH233" s="106"/>
      <c r="GI233" s="106"/>
      <c r="GJ233" s="106"/>
      <c r="GK233" s="106"/>
      <c r="GL233" s="106"/>
      <c r="GM233" s="106"/>
      <c r="GN233" s="106"/>
      <c r="GO233" s="106"/>
      <c r="GP233" s="106"/>
      <c r="GQ233" s="106"/>
      <c r="GR233" s="106"/>
      <c r="GS233" s="106"/>
      <c r="GT233" s="106"/>
      <c r="GU233" s="106"/>
      <c r="GV233" s="106"/>
      <c r="GW233" s="106"/>
      <c r="GX233" s="106"/>
      <c r="GY233" s="106"/>
      <c r="GZ233" s="106"/>
      <c r="HA233" s="106"/>
      <c r="HB233" s="106"/>
      <c r="HC233" s="106"/>
      <c r="HD233" s="106"/>
      <c r="HE233" s="106"/>
      <c r="HF233" s="106"/>
      <c r="HG233" s="106"/>
      <c r="HH233" s="106"/>
      <c r="HI233" s="106"/>
      <c r="HJ233" s="106"/>
      <c r="HK233" s="106"/>
      <c r="HL233" s="106"/>
      <c r="HM233" s="106"/>
      <c r="HN233" s="106"/>
      <c r="HO233" s="106"/>
      <c r="HP233" s="106"/>
      <c r="HQ233" s="106"/>
      <c r="HR233" s="106"/>
      <c r="HS233" s="106"/>
      <c r="HT233" s="106"/>
      <c r="HU233" s="106"/>
      <c r="HV233" s="106"/>
      <c r="HW233" s="106"/>
      <c r="HX233" s="106"/>
      <c r="HY233" s="106"/>
      <c r="HZ233" s="106"/>
      <c r="IA233" s="106"/>
      <c r="IB233" s="106"/>
      <c r="IC233" s="106"/>
      <c r="ID233" s="106"/>
      <c r="IE233" s="106"/>
      <c r="IF233" s="106"/>
    </row>
    <row r="234" spans="1:240" ht="12.75">
      <c r="A234" s="106"/>
      <c r="B234" s="106"/>
      <c r="C234" s="107"/>
      <c r="D234" s="108"/>
      <c r="E234" s="105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  <c r="BV234" s="106"/>
      <c r="BW234" s="106"/>
      <c r="BX234" s="106"/>
      <c r="BY234" s="106"/>
      <c r="BZ234" s="106"/>
      <c r="CA234" s="106"/>
      <c r="CB234" s="106"/>
      <c r="CC234" s="106"/>
      <c r="CD234" s="106"/>
      <c r="CE234" s="106"/>
      <c r="CF234" s="106"/>
      <c r="CG234" s="106"/>
      <c r="CH234" s="106"/>
      <c r="CI234" s="106"/>
      <c r="CJ234" s="106"/>
      <c r="CK234" s="106"/>
      <c r="CL234" s="106"/>
      <c r="CM234" s="106"/>
      <c r="CN234" s="106"/>
      <c r="CO234" s="106"/>
      <c r="CP234" s="106"/>
      <c r="CQ234" s="106"/>
      <c r="CR234" s="106"/>
      <c r="CS234" s="106"/>
      <c r="CT234" s="106"/>
      <c r="CU234" s="106"/>
      <c r="CV234" s="106"/>
      <c r="CW234" s="106"/>
      <c r="CX234" s="106"/>
      <c r="CY234" s="106"/>
      <c r="CZ234" s="106"/>
      <c r="DA234" s="106"/>
      <c r="DB234" s="106"/>
      <c r="DC234" s="106"/>
      <c r="DD234" s="106"/>
      <c r="DE234" s="106"/>
      <c r="DF234" s="106"/>
      <c r="DG234" s="106"/>
      <c r="DH234" s="106"/>
      <c r="DI234" s="106"/>
      <c r="DJ234" s="106"/>
      <c r="DK234" s="106"/>
      <c r="DL234" s="106"/>
      <c r="DM234" s="106"/>
      <c r="DN234" s="106"/>
      <c r="DO234" s="106"/>
      <c r="DP234" s="106"/>
      <c r="DQ234" s="106"/>
      <c r="DR234" s="106"/>
      <c r="DS234" s="106"/>
      <c r="DT234" s="106"/>
      <c r="DU234" s="106"/>
      <c r="DV234" s="106"/>
      <c r="DW234" s="106"/>
      <c r="DX234" s="106"/>
      <c r="DY234" s="106"/>
      <c r="DZ234" s="106"/>
      <c r="EA234" s="106"/>
      <c r="EB234" s="106"/>
      <c r="EC234" s="106"/>
      <c r="ED234" s="106"/>
      <c r="EE234" s="106"/>
      <c r="EF234" s="106"/>
      <c r="EG234" s="106"/>
      <c r="EH234" s="106"/>
      <c r="EI234" s="106"/>
      <c r="EJ234" s="106"/>
      <c r="EK234" s="106"/>
      <c r="EL234" s="106"/>
      <c r="EM234" s="106"/>
      <c r="EN234" s="106"/>
      <c r="EO234" s="106"/>
      <c r="EP234" s="106"/>
      <c r="EQ234" s="106"/>
      <c r="ER234" s="106"/>
      <c r="ES234" s="106"/>
      <c r="ET234" s="106"/>
      <c r="EU234" s="106"/>
      <c r="EV234" s="106"/>
      <c r="EW234" s="106"/>
      <c r="EX234" s="106"/>
      <c r="EY234" s="106"/>
      <c r="EZ234" s="106"/>
      <c r="FA234" s="106"/>
      <c r="FB234" s="106"/>
      <c r="FC234" s="106"/>
      <c r="FD234" s="106"/>
      <c r="FE234" s="106"/>
      <c r="FF234" s="106"/>
      <c r="FG234" s="106"/>
      <c r="FH234" s="106"/>
      <c r="FI234" s="106"/>
      <c r="FJ234" s="106"/>
      <c r="FK234" s="106"/>
      <c r="FL234" s="106"/>
      <c r="FM234" s="106"/>
      <c r="FN234" s="106"/>
      <c r="FO234" s="106"/>
      <c r="FP234" s="106"/>
      <c r="FQ234" s="106"/>
      <c r="FR234" s="106"/>
      <c r="FS234" s="106"/>
      <c r="FT234" s="106"/>
      <c r="FU234" s="106"/>
      <c r="FV234" s="106"/>
      <c r="FW234" s="106"/>
      <c r="FX234" s="106"/>
      <c r="FY234" s="106"/>
      <c r="FZ234" s="106"/>
      <c r="GA234" s="106"/>
      <c r="GB234" s="106"/>
      <c r="GC234" s="106"/>
      <c r="GD234" s="106"/>
      <c r="GE234" s="106"/>
      <c r="GF234" s="106"/>
      <c r="GG234" s="106"/>
      <c r="GH234" s="106"/>
      <c r="GI234" s="106"/>
      <c r="GJ234" s="106"/>
      <c r="GK234" s="106"/>
      <c r="GL234" s="106"/>
      <c r="GM234" s="106"/>
      <c r="GN234" s="106"/>
      <c r="GO234" s="106"/>
      <c r="GP234" s="106"/>
      <c r="GQ234" s="106"/>
      <c r="GR234" s="106"/>
      <c r="GS234" s="106"/>
      <c r="GT234" s="106"/>
      <c r="GU234" s="106"/>
      <c r="GV234" s="106"/>
      <c r="GW234" s="106"/>
      <c r="GX234" s="106"/>
      <c r="GY234" s="106"/>
      <c r="GZ234" s="106"/>
      <c r="HA234" s="106"/>
      <c r="HB234" s="106"/>
      <c r="HC234" s="106"/>
      <c r="HD234" s="106"/>
      <c r="HE234" s="106"/>
      <c r="HF234" s="106"/>
      <c r="HG234" s="106"/>
      <c r="HH234" s="106"/>
      <c r="HI234" s="106"/>
      <c r="HJ234" s="106"/>
      <c r="HK234" s="106"/>
      <c r="HL234" s="106"/>
      <c r="HM234" s="106"/>
      <c r="HN234" s="106"/>
      <c r="HO234" s="106"/>
      <c r="HP234" s="106"/>
      <c r="HQ234" s="106"/>
      <c r="HR234" s="106"/>
      <c r="HS234" s="106"/>
      <c r="HT234" s="106"/>
      <c r="HU234" s="106"/>
      <c r="HV234" s="106"/>
      <c r="HW234" s="106"/>
      <c r="HX234" s="106"/>
      <c r="HY234" s="106"/>
      <c r="HZ234" s="106"/>
      <c r="IA234" s="106"/>
      <c r="IB234" s="106"/>
      <c r="IC234" s="106"/>
      <c r="ID234" s="106"/>
      <c r="IE234" s="106"/>
      <c r="IF234" s="106"/>
    </row>
    <row r="235" spans="1:240" ht="12.75">
      <c r="A235" s="106"/>
      <c r="B235" s="106"/>
      <c r="C235" s="107"/>
      <c r="D235" s="108"/>
      <c r="E235" s="105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  <c r="DE235" s="106"/>
      <c r="DF235" s="106"/>
      <c r="DG235" s="106"/>
      <c r="DH235" s="106"/>
      <c r="DI235" s="106"/>
      <c r="DJ235" s="106"/>
      <c r="DK235" s="106"/>
      <c r="DL235" s="106"/>
      <c r="DM235" s="106"/>
      <c r="DN235" s="106"/>
      <c r="DO235" s="106"/>
      <c r="DP235" s="106"/>
      <c r="DQ235" s="106"/>
      <c r="DR235" s="106"/>
      <c r="DS235" s="106"/>
      <c r="DT235" s="106"/>
      <c r="DU235" s="106"/>
      <c r="DV235" s="106"/>
      <c r="DW235" s="106"/>
      <c r="DX235" s="106"/>
      <c r="DY235" s="106"/>
      <c r="DZ235" s="106"/>
      <c r="EA235" s="106"/>
      <c r="EB235" s="106"/>
      <c r="EC235" s="106"/>
      <c r="ED235" s="106"/>
      <c r="EE235" s="106"/>
      <c r="EF235" s="106"/>
      <c r="EG235" s="106"/>
      <c r="EH235" s="106"/>
      <c r="EI235" s="106"/>
      <c r="EJ235" s="106"/>
      <c r="EK235" s="106"/>
      <c r="EL235" s="106"/>
      <c r="EM235" s="106"/>
      <c r="EN235" s="106"/>
      <c r="EO235" s="106"/>
      <c r="EP235" s="106"/>
      <c r="EQ235" s="106"/>
      <c r="ER235" s="106"/>
      <c r="ES235" s="106"/>
      <c r="ET235" s="106"/>
      <c r="EU235" s="106"/>
      <c r="EV235" s="106"/>
      <c r="EW235" s="106"/>
      <c r="EX235" s="106"/>
      <c r="EY235" s="106"/>
      <c r="EZ235" s="106"/>
      <c r="FA235" s="106"/>
      <c r="FB235" s="106"/>
      <c r="FC235" s="106"/>
      <c r="FD235" s="106"/>
      <c r="FE235" s="106"/>
      <c r="FF235" s="106"/>
      <c r="FG235" s="106"/>
      <c r="FH235" s="106"/>
      <c r="FI235" s="106"/>
      <c r="FJ235" s="106"/>
      <c r="FK235" s="106"/>
      <c r="FL235" s="106"/>
      <c r="FM235" s="106"/>
      <c r="FN235" s="106"/>
      <c r="FO235" s="106"/>
      <c r="FP235" s="106"/>
      <c r="FQ235" s="106"/>
      <c r="FR235" s="106"/>
      <c r="FS235" s="106"/>
      <c r="FT235" s="106"/>
      <c r="FU235" s="106"/>
      <c r="FV235" s="106"/>
      <c r="FW235" s="106"/>
      <c r="FX235" s="106"/>
      <c r="FY235" s="106"/>
      <c r="FZ235" s="106"/>
      <c r="GA235" s="106"/>
      <c r="GB235" s="106"/>
      <c r="GC235" s="106"/>
      <c r="GD235" s="106"/>
      <c r="GE235" s="106"/>
      <c r="GF235" s="106"/>
      <c r="GG235" s="106"/>
      <c r="GH235" s="106"/>
      <c r="GI235" s="106"/>
      <c r="GJ235" s="106"/>
      <c r="GK235" s="106"/>
      <c r="GL235" s="106"/>
      <c r="GM235" s="106"/>
      <c r="GN235" s="106"/>
      <c r="GO235" s="106"/>
      <c r="GP235" s="106"/>
      <c r="GQ235" s="106"/>
      <c r="GR235" s="106"/>
      <c r="GS235" s="106"/>
      <c r="GT235" s="106"/>
      <c r="GU235" s="106"/>
      <c r="GV235" s="106"/>
      <c r="GW235" s="106"/>
      <c r="GX235" s="106"/>
      <c r="GY235" s="106"/>
      <c r="GZ235" s="106"/>
      <c r="HA235" s="106"/>
      <c r="HB235" s="106"/>
      <c r="HC235" s="106"/>
      <c r="HD235" s="106"/>
      <c r="HE235" s="106"/>
      <c r="HF235" s="106"/>
      <c r="HG235" s="106"/>
      <c r="HH235" s="106"/>
      <c r="HI235" s="106"/>
      <c r="HJ235" s="106"/>
      <c r="HK235" s="106"/>
      <c r="HL235" s="106"/>
      <c r="HM235" s="106"/>
      <c r="HN235" s="106"/>
      <c r="HO235" s="106"/>
      <c r="HP235" s="106"/>
      <c r="HQ235" s="106"/>
      <c r="HR235" s="106"/>
      <c r="HS235" s="106"/>
      <c r="HT235" s="106"/>
      <c r="HU235" s="106"/>
      <c r="HV235" s="106"/>
      <c r="HW235" s="106"/>
      <c r="HX235" s="106"/>
      <c r="HY235" s="106"/>
      <c r="HZ235" s="106"/>
      <c r="IA235" s="106"/>
      <c r="IB235" s="106"/>
      <c r="IC235" s="106"/>
      <c r="ID235" s="106"/>
      <c r="IE235" s="106"/>
      <c r="IF235" s="106"/>
    </row>
    <row r="236" spans="1:240" ht="12.75">
      <c r="A236" s="106"/>
      <c r="B236" s="106"/>
      <c r="C236" s="107"/>
      <c r="D236" s="108"/>
      <c r="E236" s="105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6"/>
      <c r="CJ236" s="106"/>
      <c r="CK236" s="106"/>
      <c r="CL236" s="106"/>
      <c r="CM236" s="106"/>
      <c r="CN236" s="106"/>
      <c r="CO236" s="106"/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6"/>
      <c r="DE236" s="106"/>
      <c r="DF236" s="106"/>
      <c r="DG236" s="106"/>
      <c r="DH236" s="106"/>
      <c r="DI236" s="106"/>
      <c r="DJ236" s="106"/>
      <c r="DK236" s="106"/>
      <c r="DL236" s="106"/>
      <c r="DM236" s="106"/>
      <c r="DN236" s="106"/>
      <c r="DO236" s="106"/>
      <c r="DP236" s="106"/>
      <c r="DQ236" s="106"/>
      <c r="DR236" s="106"/>
      <c r="DS236" s="106"/>
      <c r="DT236" s="106"/>
      <c r="DU236" s="106"/>
      <c r="DV236" s="106"/>
      <c r="DW236" s="106"/>
      <c r="DX236" s="106"/>
      <c r="DY236" s="106"/>
      <c r="DZ236" s="106"/>
      <c r="EA236" s="106"/>
      <c r="EB236" s="106"/>
      <c r="EC236" s="106"/>
      <c r="ED236" s="106"/>
      <c r="EE236" s="106"/>
      <c r="EF236" s="106"/>
      <c r="EG236" s="106"/>
      <c r="EH236" s="106"/>
      <c r="EI236" s="106"/>
      <c r="EJ236" s="106"/>
      <c r="EK236" s="106"/>
      <c r="EL236" s="106"/>
      <c r="EM236" s="106"/>
      <c r="EN236" s="106"/>
      <c r="EO236" s="106"/>
      <c r="EP236" s="106"/>
      <c r="EQ236" s="106"/>
      <c r="ER236" s="106"/>
      <c r="ES236" s="106"/>
      <c r="ET236" s="106"/>
      <c r="EU236" s="106"/>
      <c r="EV236" s="106"/>
      <c r="EW236" s="106"/>
      <c r="EX236" s="106"/>
      <c r="EY236" s="106"/>
      <c r="EZ236" s="106"/>
      <c r="FA236" s="106"/>
      <c r="FB236" s="106"/>
      <c r="FC236" s="106"/>
      <c r="FD236" s="106"/>
      <c r="FE236" s="106"/>
      <c r="FF236" s="106"/>
      <c r="FG236" s="106"/>
      <c r="FH236" s="106"/>
      <c r="FI236" s="106"/>
      <c r="FJ236" s="106"/>
      <c r="FK236" s="106"/>
      <c r="FL236" s="106"/>
      <c r="FM236" s="106"/>
      <c r="FN236" s="106"/>
      <c r="FO236" s="106"/>
      <c r="FP236" s="106"/>
      <c r="FQ236" s="106"/>
      <c r="FR236" s="106"/>
      <c r="FS236" s="106"/>
      <c r="FT236" s="106"/>
      <c r="FU236" s="106"/>
      <c r="FV236" s="106"/>
      <c r="FW236" s="106"/>
      <c r="FX236" s="106"/>
      <c r="FY236" s="106"/>
      <c r="FZ236" s="106"/>
      <c r="GA236" s="106"/>
      <c r="GB236" s="106"/>
      <c r="GC236" s="106"/>
      <c r="GD236" s="106"/>
      <c r="GE236" s="106"/>
      <c r="GF236" s="106"/>
      <c r="GG236" s="106"/>
      <c r="GH236" s="106"/>
      <c r="GI236" s="106"/>
      <c r="GJ236" s="106"/>
      <c r="GK236" s="106"/>
      <c r="GL236" s="106"/>
      <c r="GM236" s="106"/>
      <c r="GN236" s="106"/>
      <c r="GO236" s="106"/>
      <c r="GP236" s="106"/>
      <c r="GQ236" s="106"/>
      <c r="GR236" s="106"/>
      <c r="GS236" s="106"/>
      <c r="GT236" s="106"/>
      <c r="GU236" s="106"/>
      <c r="GV236" s="106"/>
      <c r="GW236" s="106"/>
      <c r="GX236" s="106"/>
      <c r="GY236" s="106"/>
      <c r="GZ236" s="106"/>
      <c r="HA236" s="106"/>
      <c r="HB236" s="106"/>
      <c r="HC236" s="106"/>
      <c r="HD236" s="106"/>
      <c r="HE236" s="106"/>
      <c r="HF236" s="106"/>
      <c r="HG236" s="106"/>
      <c r="HH236" s="106"/>
      <c r="HI236" s="106"/>
      <c r="HJ236" s="106"/>
      <c r="HK236" s="106"/>
      <c r="HL236" s="106"/>
      <c r="HM236" s="106"/>
      <c r="HN236" s="106"/>
      <c r="HO236" s="106"/>
      <c r="HP236" s="106"/>
      <c r="HQ236" s="106"/>
      <c r="HR236" s="106"/>
      <c r="HS236" s="106"/>
      <c r="HT236" s="106"/>
      <c r="HU236" s="106"/>
      <c r="HV236" s="106"/>
      <c r="HW236" s="106"/>
      <c r="HX236" s="106"/>
      <c r="HY236" s="106"/>
      <c r="HZ236" s="106"/>
      <c r="IA236" s="106"/>
      <c r="IB236" s="106"/>
      <c r="IC236" s="106"/>
      <c r="ID236" s="106"/>
      <c r="IE236" s="106"/>
      <c r="IF236" s="106"/>
    </row>
    <row r="237" spans="1:240" ht="12.75">
      <c r="A237" s="106"/>
      <c r="B237" s="106"/>
      <c r="C237" s="107"/>
      <c r="D237" s="108"/>
      <c r="E237" s="105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6"/>
      <c r="CO237" s="106"/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6"/>
      <c r="DE237" s="106"/>
      <c r="DF237" s="106"/>
      <c r="DG237" s="106"/>
      <c r="DH237" s="106"/>
      <c r="DI237" s="106"/>
      <c r="DJ237" s="106"/>
      <c r="DK237" s="106"/>
      <c r="DL237" s="106"/>
      <c r="DM237" s="106"/>
      <c r="DN237" s="106"/>
      <c r="DO237" s="106"/>
      <c r="DP237" s="106"/>
      <c r="DQ237" s="106"/>
      <c r="DR237" s="106"/>
      <c r="DS237" s="106"/>
      <c r="DT237" s="106"/>
      <c r="DU237" s="106"/>
      <c r="DV237" s="106"/>
      <c r="DW237" s="106"/>
      <c r="DX237" s="106"/>
      <c r="DY237" s="106"/>
      <c r="DZ237" s="106"/>
      <c r="EA237" s="106"/>
      <c r="EB237" s="106"/>
      <c r="EC237" s="106"/>
      <c r="ED237" s="106"/>
      <c r="EE237" s="106"/>
      <c r="EF237" s="106"/>
      <c r="EG237" s="106"/>
      <c r="EH237" s="106"/>
      <c r="EI237" s="106"/>
      <c r="EJ237" s="106"/>
      <c r="EK237" s="106"/>
      <c r="EL237" s="106"/>
      <c r="EM237" s="106"/>
      <c r="EN237" s="106"/>
      <c r="EO237" s="106"/>
      <c r="EP237" s="106"/>
      <c r="EQ237" s="106"/>
      <c r="ER237" s="106"/>
      <c r="ES237" s="106"/>
      <c r="ET237" s="106"/>
      <c r="EU237" s="106"/>
      <c r="EV237" s="106"/>
      <c r="EW237" s="106"/>
      <c r="EX237" s="106"/>
      <c r="EY237" s="106"/>
      <c r="EZ237" s="106"/>
      <c r="FA237" s="106"/>
      <c r="FB237" s="106"/>
      <c r="FC237" s="106"/>
      <c r="FD237" s="106"/>
      <c r="FE237" s="106"/>
      <c r="FF237" s="106"/>
      <c r="FG237" s="106"/>
      <c r="FH237" s="106"/>
      <c r="FI237" s="106"/>
      <c r="FJ237" s="106"/>
      <c r="FK237" s="106"/>
      <c r="FL237" s="106"/>
      <c r="FM237" s="106"/>
      <c r="FN237" s="106"/>
      <c r="FO237" s="106"/>
      <c r="FP237" s="106"/>
      <c r="FQ237" s="106"/>
      <c r="FR237" s="106"/>
      <c r="FS237" s="106"/>
      <c r="FT237" s="106"/>
      <c r="FU237" s="106"/>
      <c r="FV237" s="106"/>
      <c r="FW237" s="106"/>
      <c r="FX237" s="106"/>
      <c r="FY237" s="106"/>
      <c r="FZ237" s="106"/>
      <c r="GA237" s="106"/>
      <c r="GB237" s="106"/>
      <c r="GC237" s="106"/>
      <c r="GD237" s="106"/>
      <c r="GE237" s="106"/>
      <c r="GF237" s="106"/>
      <c r="GG237" s="106"/>
      <c r="GH237" s="106"/>
      <c r="GI237" s="106"/>
      <c r="GJ237" s="106"/>
      <c r="GK237" s="106"/>
      <c r="GL237" s="106"/>
      <c r="GM237" s="106"/>
      <c r="GN237" s="106"/>
      <c r="GO237" s="106"/>
      <c r="GP237" s="106"/>
      <c r="GQ237" s="106"/>
      <c r="GR237" s="106"/>
      <c r="GS237" s="106"/>
      <c r="GT237" s="106"/>
      <c r="GU237" s="106"/>
      <c r="GV237" s="106"/>
      <c r="GW237" s="106"/>
      <c r="GX237" s="106"/>
      <c r="GY237" s="106"/>
      <c r="GZ237" s="106"/>
      <c r="HA237" s="106"/>
      <c r="HB237" s="106"/>
      <c r="HC237" s="106"/>
      <c r="HD237" s="106"/>
      <c r="HE237" s="106"/>
      <c r="HF237" s="106"/>
      <c r="HG237" s="106"/>
      <c r="HH237" s="106"/>
      <c r="HI237" s="106"/>
      <c r="HJ237" s="106"/>
      <c r="HK237" s="106"/>
      <c r="HL237" s="106"/>
      <c r="HM237" s="106"/>
      <c r="HN237" s="106"/>
      <c r="HO237" s="106"/>
      <c r="HP237" s="106"/>
      <c r="HQ237" s="106"/>
      <c r="HR237" s="106"/>
      <c r="HS237" s="106"/>
      <c r="HT237" s="106"/>
      <c r="HU237" s="106"/>
      <c r="HV237" s="106"/>
      <c r="HW237" s="106"/>
      <c r="HX237" s="106"/>
      <c r="HY237" s="106"/>
      <c r="HZ237" s="106"/>
      <c r="IA237" s="106"/>
      <c r="IB237" s="106"/>
      <c r="IC237" s="106"/>
      <c r="ID237" s="106"/>
      <c r="IE237" s="106"/>
      <c r="IF237" s="106"/>
    </row>
    <row r="238" spans="1:240" ht="12.75">
      <c r="A238" s="106"/>
      <c r="B238" s="106"/>
      <c r="C238" s="107"/>
      <c r="D238" s="108"/>
      <c r="E238" s="105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  <c r="CE238" s="106"/>
      <c r="CF238" s="106"/>
      <c r="CG238" s="106"/>
      <c r="CH238" s="106"/>
      <c r="CI238" s="106"/>
      <c r="CJ238" s="106"/>
      <c r="CK238" s="106"/>
      <c r="CL238" s="106"/>
      <c r="CM238" s="106"/>
      <c r="CN238" s="106"/>
      <c r="CO238" s="106"/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6"/>
      <c r="DE238" s="106"/>
      <c r="DF238" s="106"/>
      <c r="DG238" s="106"/>
      <c r="DH238" s="106"/>
      <c r="DI238" s="106"/>
      <c r="DJ238" s="106"/>
      <c r="DK238" s="106"/>
      <c r="DL238" s="106"/>
      <c r="DM238" s="106"/>
      <c r="DN238" s="106"/>
      <c r="DO238" s="106"/>
      <c r="DP238" s="106"/>
      <c r="DQ238" s="106"/>
      <c r="DR238" s="106"/>
      <c r="DS238" s="106"/>
      <c r="DT238" s="106"/>
      <c r="DU238" s="106"/>
      <c r="DV238" s="106"/>
      <c r="DW238" s="106"/>
      <c r="DX238" s="106"/>
      <c r="DY238" s="106"/>
      <c r="DZ238" s="106"/>
      <c r="EA238" s="106"/>
      <c r="EB238" s="106"/>
      <c r="EC238" s="106"/>
      <c r="ED238" s="106"/>
      <c r="EE238" s="106"/>
      <c r="EF238" s="106"/>
      <c r="EG238" s="106"/>
      <c r="EH238" s="106"/>
      <c r="EI238" s="106"/>
      <c r="EJ238" s="106"/>
      <c r="EK238" s="106"/>
      <c r="EL238" s="106"/>
      <c r="EM238" s="106"/>
      <c r="EN238" s="106"/>
      <c r="EO238" s="106"/>
      <c r="EP238" s="106"/>
      <c r="EQ238" s="106"/>
      <c r="ER238" s="106"/>
      <c r="ES238" s="106"/>
      <c r="ET238" s="106"/>
      <c r="EU238" s="106"/>
      <c r="EV238" s="106"/>
      <c r="EW238" s="106"/>
      <c r="EX238" s="106"/>
      <c r="EY238" s="106"/>
      <c r="EZ238" s="106"/>
      <c r="FA238" s="106"/>
      <c r="FB238" s="106"/>
      <c r="FC238" s="106"/>
      <c r="FD238" s="106"/>
      <c r="FE238" s="106"/>
      <c r="FF238" s="106"/>
      <c r="FG238" s="106"/>
      <c r="FH238" s="106"/>
      <c r="FI238" s="106"/>
      <c r="FJ238" s="106"/>
      <c r="FK238" s="106"/>
      <c r="FL238" s="106"/>
      <c r="FM238" s="106"/>
      <c r="FN238" s="106"/>
      <c r="FO238" s="106"/>
      <c r="FP238" s="106"/>
      <c r="FQ238" s="106"/>
      <c r="FR238" s="106"/>
      <c r="FS238" s="106"/>
      <c r="FT238" s="106"/>
      <c r="FU238" s="106"/>
      <c r="FV238" s="106"/>
      <c r="FW238" s="106"/>
      <c r="FX238" s="106"/>
      <c r="FY238" s="106"/>
      <c r="FZ238" s="106"/>
      <c r="GA238" s="106"/>
      <c r="GB238" s="106"/>
      <c r="GC238" s="106"/>
      <c r="GD238" s="106"/>
      <c r="GE238" s="106"/>
      <c r="GF238" s="106"/>
      <c r="GG238" s="106"/>
      <c r="GH238" s="106"/>
      <c r="GI238" s="106"/>
      <c r="GJ238" s="106"/>
      <c r="GK238" s="106"/>
      <c r="GL238" s="106"/>
      <c r="GM238" s="106"/>
      <c r="GN238" s="106"/>
      <c r="GO238" s="106"/>
      <c r="GP238" s="106"/>
      <c r="GQ238" s="106"/>
      <c r="GR238" s="106"/>
      <c r="GS238" s="106"/>
      <c r="GT238" s="106"/>
      <c r="GU238" s="106"/>
      <c r="GV238" s="106"/>
      <c r="GW238" s="106"/>
      <c r="GX238" s="106"/>
      <c r="GY238" s="106"/>
      <c r="GZ238" s="106"/>
      <c r="HA238" s="106"/>
      <c r="HB238" s="106"/>
      <c r="HC238" s="106"/>
      <c r="HD238" s="106"/>
      <c r="HE238" s="106"/>
      <c r="HF238" s="106"/>
      <c r="HG238" s="106"/>
      <c r="HH238" s="106"/>
      <c r="HI238" s="106"/>
      <c r="HJ238" s="106"/>
      <c r="HK238" s="106"/>
      <c r="HL238" s="106"/>
      <c r="HM238" s="106"/>
      <c r="HN238" s="106"/>
      <c r="HO238" s="106"/>
      <c r="HP238" s="106"/>
      <c r="HQ238" s="106"/>
      <c r="HR238" s="106"/>
      <c r="HS238" s="106"/>
      <c r="HT238" s="106"/>
      <c r="HU238" s="106"/>
      <c r="HV238" s="106"/>
      <c r="HW238" s="106"/>
      <c r="HX238" s="106"/>
      <c r="HY238" s="106"/>
      <c r="HZ238" s="106"/>
      <c r="IA238" s="106"/>
      <c r="IB238" s="106"/>
      <c r="IC238" s="106"/>
      <c r="ID238" s="106"/>
      <c r="IE238" s="106"/>
      <c r="IF238" s="106"/>
    </row>
    <row r="239" spans="1:240" ht="12.75">
      <c r="A239" s="106"/>
      <c r="B239" s="106"/>
      <c r="C239" s="107"/>
      <c r="D239" s="108"/>
      <c r="E239" s="105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  <c r="CE239" s="106"/>
      <c r="CF239" s="106"/>
      <c r="CG239" s="106"/>
      <c r="CH239" s="106"/>
      <c r="CI239" s="106"/>
      <c r="CJ239" s="106"/>
      <c r="CK239" s="106"/>
      <c r="CL239" s="106"/>
      <c r="CM239" s="106"/>
      <c r="CN239" s="106"/>
      <c r="CO239" s="106"/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6"/>
      <c r="DE239" s="106"/>
      <c r="DF239" s="106"/>
      <c r="DG239" s="106"/>
      <c r="DH239" s="106"/>
      <c r="DI239" s="106"/>
      <c r="DJ239" s="106"/>
      <c r="DK239" s="106"/>
      <c r="DL239" s="106"/>
      <c r="DM239" s="106"/>
      <c r="DN239" s="106"/>
      <c r="DO239" s="106"/>
      <c r="DP239" s="106"/>
      <c r="DQ239" s="106"/>
      <c r="DR239" s="106"/>
      <c r="DS239" s="106"/>
      <c r="DT239" s="106"/>
      <c r="DU239" s="106"/>
      <c r="DV239" s="106"/>
      <c r="DW239" s="106"/>
      <c r="DX239" s="106"/>
      <c r="DY239" s="106"/>
      <c r="DZ239" s="106"/>
      <c r="EA239" s="106"/>
      <c r="EB239" s="106"/>
      <c r="EC239" s="106"/>
      <c r="ED239" s="106"/>
      <c r="EE239" s="106"/>
      <c r="EF239" s="106"/>
      <c r="EG239" s="106"/>
      <c r="EH239" s="106"/>
      <c r="EI239" s="106"/>
      <c r="EJ239" s="106"/>
      <c r="EK239" s="106"/>
      <c r="EL239" s="106"/>
      <c r="EM239" s="106"/>
      <c r="EN239" s="106"/>
      <c r="EO239" s="106"/>
      <c r="EP239" s="106"/>
      <c r="EQ239" s="106"/>
      <c r="ER239" s="106"/>
      <c r="ES239" s="106"/>
      <c r="ET239" s="106"/>
      <c r="EU239" s="106"/>
      <c r="EV239" s="106"/>
      <c r="EW239" s="106"/>
      <c r="EX239" s="106"/>
      <c r="EY239" s="106"/>
      <c r="EZ239" s="106"/>
      <c r="FA239" s="106"/>
      <c r="FB239" s="106"/>
      <c r="FC239" s="106"/>
      <c r="FD239" s="106"/>
      <c r="FE239" s="106"/>
      <c r="FF239" s="106"/>
      <c r="FG239" s="106"/>
      <c r="FH239" s="106"/>
      <c r="FI239" s="106"/>
      <c r="FJ239" s="106"/>
      <c r="FK239" s="106"/>
      <c r="FL239" s="106"/>
      <c r="FM239" s="106"/>
      <c r="FN239" s="106"/>
      <c r="FO239" s="106"/>
      <c r="FP239" s="106"/>
      <c r="FQ239" s="106"/>
      <c r="FR239" s="106"/>
      <c r="FS239" s="106"/>
      <c r="FT239" s="106"/>
      <c r="FU239" s="106"/>
      <c r="FV239" s="106"/>
      <c r="FW239" s="106"/>
      <c r="FX239" s="106"/>
      <c r="FY239" s="106"/>
      <c r="FZ239" s="106"/>
      <c r="GA239" s="106"/>
      <c r="GB239" s="106"/>
      <c r="GC239" s="106"/>
      <c r="GD239" s="106"/>
      <c r="GE239" s="106"/>
      <c r="GF239" s="106"/>
      <c r="GG239" s="106"/>
      <c r="GH239" s="106"/>
      <c r="GI239" s="106"/>
      <c r="GJ239" s="106"/>
      <c r="GK239" s="106"/>
      <c r="GL239" s="106"/>
      <c r="GM239" s="106"/>
      <c r="GN239" s="106"/>
      <c r="GO239" s="106"/>
      <c r="GP239" s="106"/>
      <c r="GQ239" s="106"/>
      <c r="GR239" s="106"/>
      <c r="GS239" s="106"/>
      <c r="GT239" s="106"/>
      <c r="GU239" s="106"/>
      <c r="GV239" s="106"/>
      <c r="GW239" s="106"/>
      <c r="GX239" s="106"/>
      <c r="GY239" s="106"/>
      <c r="GZ239" s="106"/>
      <c r="HA239" s="106"/>
      <c r="HB239" s="106"/>
      <c r="HC239" s="106"/>
      <c r="HD239" s="106"/>
      <c r="HE239" s="106"/>
      <c r="HF239" s="106"/>
      <c r="HG239" s="106"/>
      <c r="HH239" s="106"/>
      <c r="HI239" s="106"/>
      <c r="HJ239" s="106"/>
      <c r="HK239" s="106"/>
      <c r="HL239" s="106"/>
      <c r="HM239" s="106"/>
      <c r="HN239" s="106"/>
      <c r="HO239" s="106"/>
      <c r="HP239" s="106"/>
      <c r="HQ239" s="106"/>
      <c r="HR239" s="106"/>
      <c r="HS239" s="106"/>
      <c r="HT239" s="106"/>
      <c r="HU239" s="106"/>
      <c r="HV239" s="106"/>
      <c r="HW239" s="106"/>
      <c r="HX239" s="106"/>
      <c r="HY239" s="106"/>
      <c r="HZ239" s="106"/>
      <c r="IA239" s="106"/>
      <c r="IB239" s="106"/>
      <c r="IC239" s="106"/>
      <c r="ID239" s="106"/>
      <c r="IE239" s="106"/>
      <c r="IF239" s="106"/>
    </row>
    <row r="240" spans="1:240" ht="12.75">
      <c r="A240" s="106"/>
      <c r="B240" s="106"/>
      <c r="C240" s="107"/>
      <c r="D240" s="108"/>
      <c r="E240" s="105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  <c r="BX240" s="106"/>
      <c r="BY240" s="106"/>
      <c r="BZ240" s="106"/>
      <c r="CA240" s="106"/>
      <c r="CB240" s="106"/>
      <c r="CC240" s="106"/>
      <c r="CD240" s="106"/>
      <c r="CE240" s="106"/>
      <c r="CF240" s="106"/>
      <c r="CG240" s="106"/>
      <c r="CH240" s="106"/>
      <c r="CI240" s="106"/>
      <c r="CJ240" s="106"/>
      <c r="CK240" s="106"/>
      <c r="CL240" s="106"/>
      <c r="CM240" s="106"/>
      <c r="CN240" s="106"/>
      <c r="CO240" s="106"/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6"/>
      <c r="DE240" s="106"/>
      <c r="DF240" s="106"/>
      <c r="DG240" s="106"/>
      <c r="DH240" s="106"/>
      <c r="DI240" s="106"/>
      <c r="DJ240" s="106"/>
      <c r="DK240" s="106"/>
      <c r="DL240" s="106"/>
      <c r="DM240" s="106"/>
      <c r="DN240" s="106"/>
      <c r="DO240" s="106"/>
      <c r="DP240" s="106"/>
      <c r="DQ240" s="106"/>
      <c r="DR240" s="106"/>
      <c r="DS240" s="106"/>
      <c r="DT240" s="106"/>
      <c r="DU240" s="106"/>
      <c r="DV240" s="106"/>
      <c r="DW240" s="106"/>
      <c r="DX240" s="106"/>
      <c r="DY240" s="106"/>
      <c r="DZ240" s="106"/>
      <c r="EA240" s="106"/>
      <c r="EB240" s="106"/>
      <c r="EC240" s="106"/>
      <c r="ED240" s="106"/>
      <c r="EE240" s="106"/>
      <c r="EF240" s="106"/>
      <c r="EG240" s="106"/>
      <c r="EH240" s="106"/>
      <c r="EI240" s="106"/>
      <c r="EJ240" s="106"/>
      <c r="EK240" s="106"/>
      <c r="EL240" s="106"/>
      <c r="EM240" s="106"/>
      <c r="EN240" s="106"/>
      <c r="EO240" s="106"/>
      <c r="EP240" s="106"/>
      <c r="EQ240" s="106"/>
      <c r="ER240" s="106"/>
      <c r="ES240" s="106"/>
      <c r="ET240" s="106"/>
      <c r="EU240" s="106"/>
      <c r="EV240" s="106"/>
      <c r="EW240" s="106"/>
      <c r="EX240" s="106"/>
      <c r="EY240" s="106"/>
      <c r="EZ240" s="106"/>
      <c r="FA240" s="106"/>
      <c r="FB240" s="106"/>
      <c r="FC240" s="106"/>
      <c r="FD240" s="106"/>
      <c r="FE240" s="106"/>
      <c r="FF240" s="106"/>
      <c r="FG240" s="106"/>
      <c r="FH240" s="106"/>
      <c r="FI240" s="106"/>
      <c r="FJ240" s="106"/>
      <c r="FK240" s="106"/>
      <c r="FL240" s="106"/>
      <c r="FM240" s="106"/>
      <c r="FN240" s="106"/>
      <c r="FO240" s="106"/>
      <c r="FP240" s="106"/>
      <c r="FQ240" s="106"/>
      <c r="FR240" s="106"/>
      <c r="FS240" s="106"/>
      <c r="FT240" s="106"/>
      <c r="FU240" s="106"/>
      <c r="FV240" s="106"/>
      <c r="FW240" s="106"/>
      <c r="FX240" s="106"/>
      <c r="FY240" s="106"/>
      <c r="FZ240" s="106"/>
      <c r="GA240" s="106"/>
      <c r="GB240" s="106"/>
      <c r="GC240" s="106"/>
      <c r="GD240" s="106"/>
      <c r="GE240" s="106"/>
      <c r="GF240" s="106"/>
      <c r="GG240" s="106"/>
      <c r="GH240" s="106"/>
      <c r="GI240" s="106"/>
      <c r="GJ240" s="106"/>
      <c r="GK240" s="106"/>
      <c r="GL240" s="106"/>
      <c r="GM240" s="106"/>
      <c r="GN240" s="106"/>
      <c r="GO240" s="106"/>
      <c r="GP240" s="106"/>
      <c r="GQ240" s="106"/>
      <c r="GR240" s="106"/>
      <c r="GS240" s="106"/>
      <c r="GT240" s="106"/>
      <c r="GU240" s="106"/>
      <c r="GV240" s="106"/>
      <c r="GW240" s="106"/>
      <c r="GX240" s="106"/>
      <c r="GY240" s="106"/>
      <c r="GZ240" s="106"/>
      <c r="HA240" s="106"/>
      <c r="HB240" s="106"/>
      <c r="HC240" s="106"/>
      <c r="HD240" s="106"/>
      <c r="HE240" s="106"/>
      <c r="HF240" s="106"/>
      <c r="HG240" s="106"/>
      <c r="HH240" s="106"/>
      <c r="HI240" s="106"/>
      <c r="HJ240" s="106"/>
      <c r="HK240" s="106"/>
      <c r="HL240" s="106"/>
      <c r="HM240" s="106"/>
      <c r="HN240" s="106"/>
      <c r="HO240" s="106"/>
      <c r="HP240" s="106"/>
      <c r="HQ240" s="106"/>
      <c r="HR240" s="106"/>
      <c r="HS240" s="106"/>
      <c r="HT240" s="106"/>
      <c r="HU240" s="106"/>
      <c r="HV240" s="106"/>
      <c r="HW240" s="106"/>
      <c r="HX240" s="106"/>
      <c r="HY240" s="106"/>
      <c r="HZ240" s="106"/>
      <c r="IA240" s="106"/>
      <c r="IB240" s="106"/>
      <c r="IC240" s="106"/>
      <c r="ID240" s="106"/>
      <c r="IE240" s="106"/>
      <c r="IF240" s="106"/>
    </row>
    <row r="241" spans="1:240" ht="12.75">
      <c r="A241" s="106"/>
      <c r="B241" s="106"/>
      <c r="C241" s="107"/>
      <c r="D241" s="108"/>
      <c r="E241" s="105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6"/>
      <c r="CO241" s="106"/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6"/>
      <c r="DA241" s="106"/>
      <c r="DB241" s="106"/>
      <c r="DC241" s="106"/>
      <c r="DD241" s="106"/>
      <c r="DE241" s="106"/>
      <c r="DF241" s="106"/>
      <c r="DG241" s="106"/>
      <c r="DH241" s="106"/>
      <c r="DI241" s="106"/>
      <c r="DJ241" s="106"/>
      <c r="DK241" s="106"/>
      <c r="DL241" s="106"/>
      <c r="DM241" s="106"/>
      <c r="DN241" s="106"/>
      <c r="DO241" s="106"/>
      <c r="DP241" s="106"/>
      <c r="DQ241" s="106"/>
      <c r="DR241" s="106"/>
      <c r="DS241" s="106"/>
      <c r="DT241" s="106"/>
      <c r="DU241" s="106"/>
      <c r="DV241" s="106"/>
      <c r="DW241" s="106"/>
      <c r="DX241" s="106"/>
      <c r="DY241" s="106"/>
      <c r="DZ241" s="106"/>
      <c r="EA241" s="106"/>
      <c r="EB241" s="106"/>
      <c r="EC241" s="106"/>
      <c r="ED241" s="106"/>
      <c r="EE241" s="106"/>
      <c r="EF241" s="106"/>
      <c r="EG241" s="106"/>
      <c r="EH241" s="106"/>
      <c r="EI241" s="106"/>
      <c r="EJ241" s="106"/>
      <c r="EK241" s="106"/>
      <c r="EL241" s="106"/>
      <c r="EM241" s="106"/>
      <c r="EN241" s="106"/>
      <c r="EO241" s="106"/>
      <c r="EP241" s="106"/>
      <c r="EQ241" s="106"/>
      <c r="ER241" s="106"/>
      <c r="ES241" s="106"/>
      <c r="ET241" s="106"/>
      <c r="EU241" s="106"/>
      <c r="EV241" s="106"/>
      <c r="EW241" s="106"/>
      <c r="EX241" s="106"/>
      <c r="EY241" s="106"/>
      <c r="EZ241" s="106"/>
      <c r="FA241" s="106"/>
      <c r="FB241" s="106"/>
      <c r="FC241" s="106"/>
      <c r="FD241" s="106"/>
      <c r="FE241" s="106"/>
      <c r="FF241" s="106"/>
      <c r="FG241" s="106"/>
      <c r="FH241" s="106"/>
      <c r="FI241" s="106"/>
      <c r="FJ241" s="106"/>
      <c r="FK241" s="106"/>
      <c r="FL241" s="106"/>
      <c r="FM241" s="106"/>
      <c r="FN241" s="106"/>
      <c r="FO241" s="106"/>
      <c r="FP241" s="106"/>
      <c r="FQ241" s="106"/>
      <c r="FR241" s="106"/>
      <c r="FS241" s="106"/>
      <c r="FT241" s="106"/>
      <c r="FU241" s="106"/>
      <c r="FV241" s="106"/>
      <c r="FW241" s="106"/>
      <c r="FX241" s="106"/>
      <c r="FY241" s="106"/>
      <c r="FZ241" s="106"/>
      <c r="GA241" s="106"/>
      <c r="GB241" s="106"/>
      <c r="GC241" s="106"/>
      <c r="GD241" s="106"/>
      <c r="GE241" s="106"/>
      <c r="GF241" s="106"/>
      <c r="GG241" s="106"/>
      <c r="GH241" s="106"/>
      <c r="GI241" s="106"/>
      <c r="GJ241" s="106"/>
      <c r="GK241" s="106"/>
      <c r="GL241" s="106"/>
      <c r="GM241" s="106"/>
      <c r="GN241" s="106"/>
      <c r="GO241" s="106"/>
      <c r="GP241" s="106"/>
      <c r="GQ241" s="106"/>
      <c r="GR241" s="106"/>
      <c r="GS241" s="106"/>
      <c r="GT241" s="106"/>
      <c r="GU241" s="106"/>
      <c r="GV241" s="106"/>
      <c r="GW241" s="106"/>
      <c r="GX241" s="106"/>
      <c r="GY241" s="106"/>
      <c r="GZ241" s="106"/>
      <c r="HA241" s="106"/>
      <c r="HB241" s="106"/>
      <c r="HC241" s="106"/>
      <c r="HD241" s="106"/>
      <c r="HE241" s="106"/>
      <c r="HF241" s="106"/>
      <c r="HG241" s="106"/>
      <c r="HH241" s="106"/>
      <c r="HI241" s="106"/>
      <c r="HJ241" s="106"/>
      <c r="HK241" s="106"/>
      <c r="HL241" s="106"/>
      <c r="HM241" s="106"/>
      <c r="HN241" s="106"/>
      <c r="HO241" s="106"/>
      <c r="HP241" s="106"/>
      <c r="HQ241" s="106"/>
      <c r="HR241" s="106"/>
      <c r="HS241" s="106"/>
      <c r="HT241" s="106"/>
      <c r="HU241" s="106"/>
      <c r="HV241" s="106"/>
      <c r="HW241" s="106"/>
      <c r="HX241" s="106"/>
      <c r="HY241" s="106"/>
      <c r="HZ241" s="106"/>
      <c r="IA241" s="106"/>
      <c r="IB241" s="106"/>
      <c r="IC241" s="106"/>
      <c r="ID241" s="106"/>
      <c r="IE241" s="106"/>
      <c r="IF241" s="106"/>
    </row>
    <row r="242" spans="1:240" ht="12.75">
      <c r="A242" s="106"/>
      <c r="B242" s="106"/>
      <c r="C242" s="107"/>
      <c r="D242" s="108"/>
      <c r="E242" s="105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  <c r="BV242" s="106"/>
      <c r="BW242" s="106"/>
      <c r="BX242" s="106"/>
      <c r="BY242" s="106"/>
      <c r="BZ242" s="106"/>
      <c r="CA242" s="106"/>
      <c r="CB242" s="106"/>
      <c r="CC242" s="106"/>
      <c r="CD242" s="106"/>
      <c r="CE242" s="106"/>
      <c r="CF242" s="106"/>
      <c r="CG242" s="106"/>
      <c r="CH242" s="106"/>
      <c r="CI242" s="106"/>
      <c r="CJ242" s="106"/>
      <c r="CK242" s="106"/>
      <c r="CL242" s="106"/>
      <c r="CM242" s="106"/>
      <c r="CN242" s="106"/>
      <c r="CO242" s="106"/>
      <c r="CP242" s="106"/>
      <c r="CQ242" s="106"/>
      <c r="CR242" s="106"/>
      <c r="CS242" s="106"/>
      <c r="CT242" s="106"/>
      <c r="CU242" s="106"/>
      <c r="CV242" s="106"/>
      <c r="CW242" s="106"/>
      <c r="CX242" s="106"/>
      <c r="CY242" s="106"/>
      <c r="CZ242" s="106"/>
      <c r="DA242" s="106"/>
      <c r="DB242" s="106"/>
      <c r="DC242" s="106"/>
      <c r="DD242" s="106"/>
      <c r="DE242" s="106"/>
      <c r="DF242" s="106"/>
      <c r="DG242" s="106"/>
      <c r="DH242" s="106"/>
      <c r="DI242" s="106"/>
      <c r="DJ242" s="106"/>
      <c r="DK242" s="106"/>
      <c r="DL242" s="106"/>
      <c r="DM242" s="106"/>
      <c r="DN242" s="106"/>
      <c r="DO242" s="106"/>
      <c r="DP242" s="106"/>
      <c r="DQ242" s="106"/>
      <c r="DR242" s="106"/>
      <c r="DS242" s="106"/>
      <c r="DT242" s="106"/>
      <c r="DU242" s="106"/>
      <c r="DV242" s="106"/>
      <c r="DW242" s="106"/>
      <c r="DX242" s="106"/>
      <c r="DY242" s="106"/>
      <c r="DZ242" s="106"/>
      <c r="EA242" s="106"/>
      <c r="EB242" s="106"/>
      <c r="EC242" s="106"/>
      <c r="ED242" s="106"/>
      <c r="EE242" s="106"/>
      <c r="EF242" s="106"/>
      <c r="EG242" s="106"/>
      <c r="EH242" s="106"/>
      <c r="EI242" s="106"/>
      <c r="EJ242" s="106"/>
      <c r="EK242" s="106"/>
      <c r="EL242" s="106"/>
      <c r="EM242" s="106"/>
      <c r="EN242" s="106"/>
      <c r="EO242" s="106"/>
      <c r="EP242" s="106"/>
      <c r="EQ242" s="106"/>
      <c r="ER242" s="106"/>
      <c r="ES242" s="106"/>
      <c r="ET242" s="106"/>
      <c r="EU242" s="106"/>
      <c r="EV242" s="106"/>
      <c r="EW242" s="106"/>
      <c r="EX242" s="106"/>
      <c r="EY242" s="106"/>
      <c r="EZ242" s="106"/>
      <c r="FA242" s="106"/>
      <c r="FB242" s="106"/>
      <c r="FC242" s="106"/>
      <c r="FD242" s="106"/>
      <c r="FE242" s="106"/>
      <c r="FF242" s="106"/>
      <c r="FG242" s="106"/>
      <c r="FH242" s="106"/>
      <c r="FI242" s="106"/>
      <c r="FJ242" s="106"/>
      <c r="FK242" s="106"/>
      <c r="FL242" s="106"/>
      <c r="FM242" s="106"/>
      <c r="FN242" s="106"/>
      <c r="FO242" s="106"/>
      <c r="FP242" s="106"/>
      <c r="FQ242" s="106"/>
      <c r="FR242" s="106"/>
      <c r="FS242" s="106"/>
      <c r="FT242" s="106"/>
      <c r="FU242" s="106"/>
      <c r="FV242" s="106"/>
      <c r="FW242" s="106"/>
      <c r="FX242" s="106"/>
      <c r="FY242" s="106"/>
      <c r="FZ242" s="106"/>
      <c r="GA242" s="106"/>
      <c r="GB242" s="106"/>
      <c r="GC242" s="106"/>
      <c r="GD242" s="106"/>
      <c r="GE242" s="106"/>
      <c r="GF242" s="106"/>
      <c r="GG242" s="106"/>
      <c r="GH242" s="106"/>
      <c r="GI242" s="106"/>
      <c r="GJ242" s="106"/>
      <c r="GK242" s="106"/>
      <c r="GL242" s="106"/>
      <c r="GM242" s="106"/>
      <c r="GN242" s="106"/>
      <c r="GO242" s="106"/>
      <c r="GP242" s="106"/>
      <c r="GQ242" s="106"/>
      <c r="GR242" s="106"/>
      <c r="GS242" s="106"/>
      <c r="GT242" s="106"/>
      <c r="GU242" s="106"/>
      <c r="GV242" s="106"/>
      <c r="GW242" s="106"/>
      <c r="GX242" s="106"/>
      <c r="GY242" s="106"/>
      <c r="GZ242" s="106"/>
      <c r="HA242" s="106"/>
      <c r="HB242" s="106"/>
      <c r="HC242" s="106"/>
      <c r="HD242" s="106"/>
      <c r="HE242" s="106"/>
      <c r="HF242" s="106"/>
      <c r="HG242" s="106"/>
      <c r="HH242" s="106"/>
      <c r="HI242" s="106"/>
      <c r="HJ242" s="106"/>
      <c r="HK242" s="106"/>
      <c r="HL242" s="106"/>
      <c r="HM242" s="106"/>
      <c r="HN242" s="106"/>
      <c r="HO242" s="106"/>
      <c r="HP242" s="106"/>
      <c r="HQ242" s="106"/>
      <c r="HR242" s="106"/>
      <c r="HS242" s="106"/>
      <c r="HT242" s="106"/>
      <c r="HU242" s="106"/>
      <c r="HV242" s="106"/>
      <c r="HW242" s="106"/>
      <c r="HX242" s="106"/>
      <c r="HY242" s="106"/>
      <c r="HZ242" s="106"/>
      <c r="IA242" s="106"/>
      <c r="IB242" s="106"/>
      <c r="IC242" s="106"/>
      <c r="ID242" s="106"/>
      <c r="IE242" s="106"/>
      <c r="IF242" s="106"/>
    </row>
    <row r="243" spans="1:240" ht="12.75">
      <c r="A243" s="106"/>
      <c r="B243" s="106"/>
      <c r="C243" s="107"/>
      <c r="D243" s="108"/>
      <c r="E243" s="105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  <c r="CE243" s="106"/>
      <c r="CF243" s="106"/>
      <c r="CG243" s="106"/>
      <c r="CH243" s="106"/>
      <c r="CI243" s="106"/>
      <c r="CJ243" s="106"/>
      <c r="CK243" s="106"/>
      <c r="CL243" s="106"/>
      <c r="CM243" s="106"/>
      <c r="CN243" s="106"/>
      <c r="CO243" s="106"/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6"/>
      <c r="CZ243" s="106"/>
      <c r="DA243" s="106"/>
      <c r="DB243" s="106"/>
      <c r="DC243" s="106"/>
      <c r="DD243" s="106"/>
      <c r="DE243" s="106"/>
      <c r="DF243" s="106"/>
      <c r="DG243" s="106"/>
      <c r="DH243" s="106"/>
      <c r="DI243" s="106"/>
      <c r="DJ243" s="106"/>
      <c r="DK243" s="106"/>
      <c r="DL243" s="106"/>
      <c r="DM243" s="106"/>
      <c r="DN243" s="106"/>
      <c r="DO243" s="106"/>
      <c r="DP243" s="106"/>
      <c r="DQ243" s="106"/>
      <c r="DR243" s="106"/>
      <c r="DS243" s="106"/>
      <c r="DT243" s="106"/>
      <c r="DU243" s="106"/>
      <c r="DV243" s="106"/>
      <c r="DW243" s="106"/>
      <c r="DX243" s="106"/>
      <c r="DY243" s="106"/>
      <c r="DZ243" s="106"/>
      <c r="EA243" s="106"/>
      <c r="EB243" s="106"/>
      <c r="EC243" s="106"/>
      <c r="ED243" s="106"/>
      <c r="EE243" s="106"/>
      <c r="EF243" s="106"/>
      <c r="EG243" s="106"/>
      <c r="EH243" s="106"/>
      <c r="EI243" s="106"/>
      <c r="EJ243" s="106"/>
      <c r="EK243" s="106"/>
      <c r="EL243" s="106"/>
      <c r="EM243" s="106"/>
      <c r="EN243" s="106"/>
      <c r="EO243" s="106"/>
      <c r="EP243" s="106"/>
      <c r="EQ243" s="106"/>
      <c r="ER243" s="106"/>
      <c r="ES243" s="106"/>
      <c r="ET243" s="106"/>
      <c r="EU243" s="106"/>
      <c r="EV243" s="106"/>
      <c r="EW243" s="106"/>
      <c r="EX243" s="106"/>
      <c r="EY243" s="106"/>
      <c r="EZ243" s="106"/>
      <c r="FA243" s="106"/>
      <c r="FB243" s="106"/>
      <c r="FC243" s="106"/>
      <c r="FD243" s="106"/>
      <c r="FE243" s="106"/>
      <c r="FF243" s="106"/>
      <c r="FG243" s="106"/>
      <c r="FH243" s="106"/>
      <c r="FI243" s="106"/>
      <c r="FJ243" s="106"/>
      <c r="FK243" s="106"/>
      <c r="FL243" s="106"/>
      <c r="FM243" s="106"/>
      <c r="FN243" s="106"/>
      <c r="FO243" s="106"/>
      <c r="FP243" s="106"/>
      <c r="FQ243" s="106"/>
      <c r="FR243" s="106"/>
      <c r="FS243" s="106"/>
      <c r="FT243" s="106"/>
      <c r="FU243" s="106"/>
      <c r="FV243" s="106"/>
      <c r="FW243" s="106"/>
      <c r="FX243" s="106"/>
      <c r="FY243" s="106"/>
      <c r="FZ243" s="106"/>
      <c r="GA243" s="106"/>
      <c r="GB243" s="106"/>
      <c r="GC243" s="106"/>
      <c r="GD243" s="106"/>
      <c r="GE243" s="106"/>
      <c r="GF243" s="106"/>
      <c r="GG243" s="106"/>
      <c r="GH243" s="106"/>
      <c r="GI243" s="106"/>
      <c r="GJ243" s="106"/>
      <c r="GK243" s="106"/>
      <c r="GL243" s="106"/>
      <c r="GM243" s="106"/>
      <c r="GN243" s="106"/>
      <c r="GO243" s="106"/>
      <c r="GP243" s="106"/>
      <c r="GQ243" s="106"/>
      <c r="GR243" s="106"/>
      <c r="GS243" s="106"/>
      <c r="GT243" s="106"/>
      <c r="GU243" s="106"/>
      <c r="GV243" s="106"/>
      <c r="GW243" s="106"/>
      <c r="GX243" s="106"/>
      <c r="GY243" s="106"/>
      <c r="GZ243" s="106"/>
      <c r="HA243" s="106"/>
      <c r="HB243" s="106"/>
      <c r="HC243" s="106"/>
      <c r="HD243" s="106"/>
      <c r="HE243" s="106"/>
      <c r="HF243" s="106"/>
      <c r="HG243" s="106"/>
      <c r="HH243" s="106"/>
      <c r="HI243" s="106"/>
      <c r="HJ243" s="106"/>
      <c r="HK243" s="106"/>
      <c r="HL243" s="106"/>
      <c r="HM243" s="106"/>
      <c r="HN243" s="106"/>
      <c r="HO243" s="106"/>
      <c r="HP243" s="106"/>
      <c r="HQ243" s="106"/>
      <c r="HR243" s="106"/>
      <c r="HS243" s="106"/>
      <c r="HT243" s="106"/>
      <c r="HU243" s="106"/>
      <c r="HV243" s="106"/>
      <c r="HW243" s="106"/>
      <c r="HX243" s="106"/>
      <c r="HY243" s="106"/>
      <c r="HZ243" s="106"/>
      <c r="IA243" s="106"/>
      <c r="IB243" s="106"/>
      <c r="IC243" s="106"/>
      <c r="ID243" s="106"/>
      <c r="IE243" s="106"/>
      <c r="IF243" s="106"/>
    </row>
    <row r="244" spans="1:240" ht="12.75">
      <c r="A244" s="106"/>
      <c r="B244" s="106"/>
      <c r="C244" s="107"/>
      <c r="D244" s="108"/>
      <c r="E244" s="105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6"/>
      <c r="CJ244" s="106"/>
      <c r="CK244" s="106"/>
      <c r="CL244" s="106"/>
      <c r="CM244" s="106"/>
      <c r="CN244" s="106"/>
      <c r="CO244" s="106"/>
      <c r="CP244" s="106"/>
      <c r="CQ244" s="106"/>
      <c r="CR244" s="106"/>
      <c r="CS244" s="106"/>
      <c r="CT244" s="106"/>
      <c r="CU244" s="106"/>
      <c r="CV244" s="106"/>
      <c r="CW244" s="106"/>
      <c r="CX244" s="106"/>
      <c r="CY244" s="106"/>
      <c r="CZ244" s="106"/>
      <c r="DA244" s="106"/>
      <c r="DB244" s="106"/>
      <c r="DC244" s="106"/>
      <c r="DD244" s="106"/>
      <c r="DE244" s="106"/>
      <c r="DF244" s="106"/>
      <c r="DG244" s="106"/>
      <c r="DH244" s="106"/>
      <c r="DI244" s="106"/>
      <c r="DJ244" s="106"/>
      <c r="DK244" s="106"/>
      <c r="DL244" s="106"/>
      <c r="DM244" s="106"/>
      <c r="DN244" s="106"/>
      <c r="DO244" s="106"/>
      <c r="DP244" s="106"/>
      <c r="DQ244" s="106"/>
      <c r="DR244" s="106"/>
      <c r="DS244" s="106"/>
      <c r="DT244" s="106"/>
      <c r="DU244" s="106"/>
      <c r="DV244" s="106"/>
      <c r="DW244" s="106"/>
      <c r="DX244" s="106"/>
      <c r="DY244" s="106"/>
      <c r="DZ244" s="106"/>
      <c r="EA244" s="106"/>
      <c r="EB244" s="106"/>
      <c r="EC244" s="106"/>
      <c r="ED244" s="106"/>
      <c r="EE244" s="106"/>
      <c r="EF244" s="106"/>
      <c r="EG244" s="106"/>
      <c r="EH244" s="106"/>
      <c r="EI244" s="106"/>
      <c r="EJ244" s="106"/>
      <c r="EK244" s="106"/>
      <c r="EL244" s="106"/>
      <c r="EM244" s="106"/>
      <c r="EN244" s="106"/>
      <c r="EO244" s="106"/>
      <c r="EP244" s="106"/>
      <c r="EQ244" s="106"/>
      <c r="ER244" s="106"/>
      <c r="ES244" s="106"/>
      <c r="ET244" s="106"/>
      <c r="EU244" s="106"/>
      <c r="EV244" s="106"/>
      <c r="EW244" s="106"/>
      <c r="EX244" s="106"/>
      <c r="EY244" s="106"/>
      <c r="EZ244" s="106"/>
      <c r="FA244" s="106"/>
      <c r="FB244" s="106"/>
      <c r="FC244" s="106"/>
      <c r="FD244" s="106"/>
      <c r="FE244" s="106"/>
      <c r="FF244" s="106"/>
      <c r="FG244" s="106"/>
      <c r="FH244" s="106"/>
      <c r="FI244" s="106"/>
      <c r="FJ244" s="106"/>
      <c r="FK244" s="106"/>
      <c r="FL244" s="106"/>
      <c r="FM244" s="106"/>
      <c r="FN244" s="106"/>
      <c r="FO244" s="106"/>
      <c r="FP244" s="106"/>
      <c r="FQ244" s="106"/>
      <c r="FR244" s="106"/>
      <c r="FS244" s="106"/>
      <c r="FT244" s="106"/>
      <c r="FU244" s="106"/>
      <c r="FV244" s="106"/>
      <c r="FW244" s="106"/>
      <c r="FX244" s="106"/>
      <c r="FY244" s="106"/>
      <c r="FZ244" s="106"/>
      <c r="GA244" s="106"/>
      <c r="GB244" s="106"/>
      <c r="GC244" s="106"/>
      <c r="GD244" s="106"/>
      <c r="GE244" s="106"/>
      <c r="GF244" s="106"/>
      <c r="GG244" s="106"/>
      <c r="GH244" s="106"/>
      <c r="GI244" s="106"/>
      <c r="GJ244" s="106"/>
      <c r="GK244" s="106"/>
      <c r="GL244" s="106"/>
      <c r="GM244" s="106"/>
      <c r="GN244" s="106"/>
      <c r="GO244" s="106"/>
      <c r="GP244" s="106"/>
      <c r="GQ244" s="106"/>
      <c r="GR244" s="106"/>
      <c r="GS244" s="106"/>
      <c r="GT244" s="106"/>
      <c r="GU244" s="106"/>
      <c r="GV244" s="106"/>
      <c r="GW244" s="106"/>
      <c r="GX244" s="106"/>
      <c r="GY244" s="106"/>
      <c r="GZ244" s="106"/>
      <c r="HA244" s="106"/>
      <c r="HB244" s="106"/>
      <c r="HC244" s="106"/>
      <c r="HD244" s="106"/>
      <c r="HE244" s="106"/>
      <c r="HF244" s="106"/>
      <c r="HG244" s="106"/>
      <c r="HH244" s="106"/>
      <c r="HI244" s="106"/>
      <c r="HJ244" s="106"/>
      <c r="HK244" s="106"/>
      <c r="HL244" s="106"/>
      <c r="HM244" s="106"/>
      <c r="HN244" s="106"/>
      <c r="HO244" s="106"/>
      <c r="HP244" s="106"/>
      <c r="HQ244" s="106"/>
      <c r="HR244" s="106"/>
      <c r="HS244" s="106"/>
      <c r="HT244" s="106"/>
      <c r="HU244" s="106"/>
      <c r="HV244" s="106"/>
      <c r="HW244" s="106"/>
      <c r="HX244" s="106"/>
      <c r="HY244" s="106"/>
      <c r="HZ244" s="106"/>
      <c r="IA244" s="106"/>
      <c r="IB244" s="106"/>
      <c r="IC244" s="106"/>
      <c r="ID244" s="106"/>
      <c r="IE244" s="106"/>
      <c r="IF244" s="106"/>
    </row>
    <row r="245" spans="1:240" ht="12.75">
      <c r="A245" s="106"/>
      <c r="B245" s="106"/>
      <c r="C245" s="107"/>
      <c r="D245" s="108"/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  <c r="CE245" s="106"/>
      <c r="CF245" s="106"/>
      <c r="CG245" s="106"/>
      <c r="CH245" s="106"/>
      <c r="CI245" s="106"/>
      <c r="CJ245" s="106"/>
      <c r="CK245" s="106"/>
      <c r="CL245" s="106"/>
      <c r="CM245" s="106"/>
      <c r="CN245" s="106"/>
      <c r="CO245" s="106"/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6"/>
      <c r="DE245" s="106"/>
      <c r="DF245" s="106"/>
      <c r="DG245" s="106"/>
      <c r="DH245" s="106"/>
      <c r="DI245" s="106"/>
      <c r="DJ245" s="106"/>
      <c r="DK245" s="106"/>
      <c r="DL245" s="106"/>
      <c r="DM245" s="106"/>
      <c r="DN245" s="106"/>
      <c r="DO245" s="106"/>
      <c r="DP245" s="106"/>
      <c r="DQ245" s="106"/>
      <c r="DR245" s="106"/>
      <c r="DS245" s="106"/>
      <c r="DT245" s="106"/>
      <c r="DU245" s="106"/>
      <c r="DV245" s="106"/>
      <c r="DW245" s="106"/>
      <c r="DX245" s="106"/>
      <c r="DY245" s="106"/>
      <c r="DZ245" s="106"/>
      <c r="EA245" s="106"/>
      <c r="EB245" s="106"/>
      <c r="EC245" s="106"/>
      <c r="ED245" s="106"/>
      <c r="EE245" s="106"/>
      <c r="EF245" s="106"/>
      <c r="EG245" s="106"/>
      <c r="EH245" s="106"/>
      <c r="EI245" s="106"/>
      <c r="EJ245" s="106"/>
      <c r="EK245" s="106"/>
      <c r="EL245" s="106"/>
      <c r="EM245" s="106"/>
      <c r="EN245" s="106"/>
      <c r="EO245" s="106"/>
      <c r="EP245" s="106"/>
      <c r="EQ245" s="106"/>
      <c r="ER245" s="106"/>
      <c r="ES245" s="106"/>
      <c r="ET245" s="106"/>
      <c r="EU245" s="106"/>
      <c r="EV245" s="106"/>
      <c r="EW245" s="106"/>
      <c r="EX245" s="106"/>
      <c r="EY245" s="106"/>
      <c r="EZ245" s="106"/>
      <c r="FA245" s="106"/>
      <c r="FB245" s="106"/>
      <c r="FC245" s="106"/>
      <c r="FD245" s="106"/>
      <c r="FE245" s="106"/>
      <c r="FF245" s="106"/>
      <c r="FG245" s="106"/>
      <c r="FH245" s="106"/>
      <c r="FI245" s="106"/>
      <c r="FJ245" s="106"/>
      <c r="FK245" s="106"/>
      <c r="FL245" s="106"/>
      <c r="FM245" s="106"/>
      <c r="FN245" s="106"/>
      <c r="FO245" s="106"/>
      <c r="FP245" s="106"/>
      <c r="FQ245" s="106"/>
      <c r="FR245" s="106"/>
      <c r="FS245" s="106"/>
      <c r="FT245" s="106"/>
      <c r="FU245" s="106"/>
      <c r="FV245" s="106"/>
      <c r="FW245" s="106"/>
      <c r="FX245" s="106"/>
      <c r="FY245" s="106"/>
      <c r="FZ245" s="106"/>
      <c r="GA245" s="106"/>
      <c r="GB245" s="106"/>
      <c r="GC245" s="106"/>
      <c r="GD245" s="106"/>
      <c r="GE245" s="106"/>
      <c r="GF245" s="106"/>
      <c r="GG245" s="106"/>
      <c r="GH245" s="106"/>
      <c r="GI245" s="106"/>
      <c r="GJ245" s="106"/>
      <c r="GK245" s="106"/>
      <c r="GL245" s="106"/>
      <c r="GM245" s="106"/>
      <c r="GN245" s="106"/>
      <c r="GO245" s="106"/>
      <c r="GP245" s="106"/>
      <c r="GQ245" s="106"/>
      <c r="GR245" s="106"/>
      <c r="GS245" s="106"/>
      <c r="GT245" s="106"/>
      <c r="GU245" s="106"/>
      <c r="GV245" s="106"/>
      <c r="GW245" s="106"/>
      <c r="GX245" s="106"/>
      <c r="GY245" s="106"/>
      <c r="GZ245" s="106"/>
      <c r="HA245" s="106"/>
      <c r="HB245" s="106"/>
      <c r="HC245" s="106"/>
      <c r="HD245" s="106"/>
      <c r="HE245" s="106"/>
      <c r="HF245" s="106"/>
      <c r="HG245" s="106"/>
      <c r="HH245" s="106"/>
      <c r="HI245" s="106"/>
      <c r="HJ245" s="106"/>
      <c r="HK245" s="106"/>
      <c r="HL245" s="106"/>
      <c r="HM245" s="106"/>
      <c r="HN245" s="106"/>
      <c r="HO245" s="106"/>
      <c r="HP245" s="106"/>
      <c r="HQ245" s="106"/>
      <c r="HR245" s="106"/>
      <c r="HS245" s="106"/>
      <c r="HT245" s="106"/>
      <c r="HU245" s="106"/>
      <c r="HV245" s="106"/>
      <c r="HW245" s="106"/>
      <c r="HX245" s="106"/>
      <c r="HY245" s="106"/>
      <c r="HZ245" s="106"/>
      <c r="IA245" s="106"/>
      <c r="IB245" s="106"/>
      <c r="IC245" s="106"/>
      <c r="ID245" s="106"/>
      <c r="IE245" s="106"/>
      <c r="IF245" s="106"/>
    </row>
    <row r="246" spans="1:240" ht="12.75">
      <c r="A246" s="106"/>
      <c r="B246" s="106"/>
      <c r="C246" s="107"/>
      <c r="D246" s="108"/>
      <c r="E246" s="105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  <c r="CE246" s="106"/>
      <c r="CF246" s="106"/>
      <c r="CG246" s="106"/>
      <c r="CH246" s="106"/>
      <c r="CI246" s="106"/>
      <c r="CJ246" s="106"/>
      <c r="CK246" s="106"/>
      <c r="CL246" s="106"/>
      <c r="CM246" s="106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6"/>
      <c r="DE246" s="106"/>
      <c r="DF246" s="106"/>
      <c r="DG246" s="106"/>
      <c r="DH246" s="106"/>
      <c r="DI246" s="106"/>
      <c r="DJ246" s="106"/>
      <c r="DK246" s="106"/>
      <c r="DL246" s="106"/>
      <c r="DM246" s="106"/>
      <c r="DN246" s="106"/>
      <c r="DO246" s="106"/>
      <c r="DP246" s="106"/>
      <c r="DQ246" s="106"/>
      <c r="DR246" s="106"/>
      <c r="DS246" s="106"/>
      <c r="DT246" s="106"/>
      <c r="DU246" s="106"/>
      <c r="DV246" s="106"/>
      <c r="DW246" s="106"/>
      <c r="DX246" s="106"/>
      <c r="DY246" s="106"/>
      <c r="DZ246" s="106"/>
      <c r="EA246" s="106"/>
      <c r="EB246" s="106"/>
      <c r="EC246" s="106"/>
      <c r="ED246" s="106"/>
      <c r="EE246" s="106"/>
      <c r="EF246" s="106"/>
      <c r="EG246" s="106"/>
      <c r="EH246" s="106"/>
      <c r="EI246" s="106"/>
      <c r="EJ246" s="106"/>
      <c r="EK246" s="106"/>
      <c r="EL246" s="106"/>
      <c r="EM246" s="106"/>
      <c r="EN246" s="106"/>
      <c r="EO246" s="106"/>
      <c r="EP246" s="106"/>
      <c r="EQ246" s="106"/>
      <c r="ER246" s="106"/>
      <c r="ES246" s="106"/>
      <c r="ET246" s="106"/>
      <c r="EU246" s="106"/>
      <c r="EV246" s="106"/>
      <c r="EW246" s="106"/>
      <c r="EX246" s="106"/>
      <c r="EY246" s="106"/>
      <c r="EZ246" s="106"/>
      <c r="FA246" s="106"/>
      <c r="FB246" s="106"/>
      <c r="FC246" s="106"/>
      <c r="FD246" s="106"/>
      <c r="FE246" s="106"/>
      <c r="FF246" s="106"/>
      <c r="FG246" s="106"/>
      <c r="FH246" s="106"/>
      <c r="FI246" s="106"/>
      <c r="FJ246" s="106"/>
      <c r="FK246" s="106"/>
      <c r="FL246" s="106"/>
      <c r="FM246" s="106"/>
      <c r="FN246" s="106"/>
      <c r="FO246" s="106"/>
      <c r="FP246" s="106"/>
      <c r="FQ246" s="106"/>
      <c r="FR246" s="106"/>
      <c r="FS246" s="106"/>
      <c r="FT246" s="106"/>
      <c r="FU246" s="106"/>
      <c r="FV246" s="106"/>
      <c r="FW246" s="106"/>
      <c r="FX246" s="106"/>
      <c r="FY246" s="106"/>
      <c r="FZ246" s="106"/>
      <c r="GA246" s="106"/>
      <c r="GB246" s="106"/>
      <c r="GC246" s="106"/>
      <c r="GD246" s="106"/>
      <c r="GE246" s="106"/>
      <c r="GF246" s="106"/>
      <c r="GG246" s="106"/>
      <c r="GH246" s="106"/>
      <c r="GI246" s="106"/>
      <c r="GJ246" s="106"/>
      <c r="GK246" s="106"/>
      <c r="GL246" s="106"/>
      <c r="GM246" s="106"/>
      <c r="GN246" s="106"/>
      <c r="GO246" s="106"/>
      <c r="GP246" s="106"/>
      <c r="GQ246" s="106"/>
      <c r="GR246" s="106"/>
      <c r="GS246" s="106"/>
      <c r="GT246" s="106"/>
      <c r="GU246" s="106"/>
      <c r="GV246" s="106"/>
      <c r="GW246" s="106"/>
      <c r="GX246" s="106"/>
      <c r="GY246" s="106"/>
      <c r="GZ246" s="106"/>
      <c r="HA246" s="106"/>
      <c r="HB246" s="106"/>
      <c r="HC246" s="106"/>
      <c r="HD246" s="106"/>
      <c r="HE246" s="106"/>
      <c r="HF246" s="106"/>
      <c r="HG246" s="106"/>
      <c r="HH246" s="106"/>
      <c r="HI246" s="106"/>
      <c r="HJ246" s="106"/>
      <c r="HK246" s="106"/>
      <c r="HL246" s="106"/>
      <c r="HM246" s="106"/>
      <c r="HN246" s="106"/>
      <c r="HO246" s="106"/>
      <c r="HP246" s="106"/>
      <c r="HQ246" s="106"/>
      <c r="HR246" s="106"/>
      <c r="HS246" s="106"/>
      <c r="HT246" s="106"/>
      <c r="HU246" s="106"/>
      <c r="HV246" s="106"/>
      <c r="HW246" s="106"/>
      <c r="HX246" s="106"/>
      <c r="HY246" s="106"/>
      <c r="HZ246" s="106"/>
      <c r="IA246" s="106"/>
      <c r="IB246" s="106"/>
      <c r="IC246" s="106"/>
      <c r="ID246" s="106"/>
      <c r="IE246" s="106"/>
      <c r="IF246" s="106"/>
    </row>
    <row r="247" spans="1:240" ht="12.75">
      <c r="A247" s="106"/>
      <c r="B247" s="106"/>
      <c r="C247" s="107"/>
      <c r="D247" s="108"/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06"/>
      <c r="BY247" s="106"/>
      <c r="BZ247" s="106"/>
      <c r="CA247" s="106"/>
      <c r="CB247" s="106"/>
      <c r="CC247" s="106"/>
      <c r="CD247" s="106"/>
      <c r="CE247" s="106"/>
      <c r="CF247" s="106"/>
      <c r="CG247" s="106"/>
      <c r="CH247" s="106"/>
      <c r="CI247" s="106"/>
      <c r="CJ247" s="106"/>
      <c r="CK247" s="106"/>
      <c r="CL247" s="106"/>
      <c r="CM247" s="106"/>
      <c r="CN247" s="106"/>
      <c r="CO247" s="106"/>
      <c r="CP247" s="106"/>
      <c r="CQ247" s="106"/>
      <c r="CR247" s="106"/>
      <c r="CS247" s="106"/>
      <c r="CT247" s="106"/>
      <c r="CU247" s="106"/>
      <c r="CV247" s="106"/>
      <c r="CW247" s="106"/>
      <c r="CX247" s="106"/>
      <c r="CY247" s="106"/>
      <c r="CZ247" s="106"/>
      <c r="DA247" s="106"/>
      <c r="DB247" s="106"/>
      <c r="DC247" s="106"/>
      <c r="DD247" s="106"/>
      <c r="DE247" s="106"/>
      <c r="DF247" s="106"/>
      <c r="DG247" s="106"/>
      <c r="DH247" s="106"/>
      <c r="DI247" s="106"/>
      <c r="DJ247" s="106"/>
      <c r="DK247" s="106"/>
      <c r="DL247" s="106"/>
      <c r="DM247" s="106"/>
      <c r="DN247" s="106"/>
      <c r="DO247" s="106"/>
      <c r="DP247" s="106"/>
      <c r="DQ247" s="106"/>
      <c r="DR247" s="106"/>
      <c r="DS247" s="106"/>
      <c r="DT247" s="106"/>
      <c r="DU247" s="106"/>
      <c r="DV247" s="106"/>
      <c r="DW247" s="106"/>
      <c r="DX247" s="106"/>
      <c r="DY247" s="106"/>
      <c r="DZ247" s="106"/>
      <c r="EA247" s="106"/>
      <c r="EB247" s="106"/>
      <c r="EC247" s="106"/>
      <c r="ED247" s="106"/>
      <c r="EE247" s="106"/>
      <c r="EF247" s="106"/>
      <c r="EG247" s="106"/>
      <c r="EH247" s="106"/>
      <c r="EI247" s="106"/>
      <c r="EJ247" s="106"/>
      <c r="EK247" s="106"/>
      <c r="EL247" s="106"/>
      <c r="EM247" s="106"/>
      <c r="EN247" s="106"/>
      <c r="EO247" s="106"/>
      <c r="EP247" s="106"/>
      <c r="EQ247" s="106"/>
      <c r="ER247" s="106"/>
      <c r="ES247" s="106"/>
      <c r="ET247" s="106"/>
      <c r="EU247" s="106"/>
      <c r="EV247" s="106"/>
      <c r="EW247" s="106"/>
      <c r="EX247" s="106"/>
      <c r="EY247" s="106"/>
      <c r="EZ247" s="106"/>
      <c r="FA247" s="106"/>
      <c r="FB247" s="106"/>
      <c r="FC247" s="106"/>
      <c r="FD247" s="106"/>
      <c r="FE247" s="106"/>
      <c r="FF247" s="106"/>
      <c r="FG247" s="106"/>
      <c r="FH247" s="106"/>
      <c r="FI247" s="106"/>
      <c r="FJ247" s="106"/>
      <c r="FK247" s="106"/>
      <c r="FL247" s="106"/>
      <c r="FM247" s="106"/>
      <c r="FN247" s="106"/>
      <c r="FO247" s="106"/>
      <c r="FP247" s="106"/>
      <c r="FQ247" s="106"/>
      <c r="FR247" s="106"/>
      <c r="FS247" s="106"/>
      <c r="FT247" s="106"/>
      <c r="FU247" s="106"/>
      <c r="FV247" s="106"/>
      <c r="FW247" s="106"/>
      <c r="FX247" s="106"/>
      <c r="FY247" s="106"/>
      <c r="FZ247" s="106"/>
      <c r="GA247" s="106"/>
      <c r="GB247" s="106"/>
      <c r="GC247" s="106"/>
      <c r="GD247" s="106"/>
      <c r="GE247" s="106"/>
      <c r="GF247" s="106"/>
      <c r="GG247" s="106"/>
      <c r="GH247" s="106"/>
      <c r="GI247" s="106"/>
      <c r="GJ247" s="106"/>
      <c r="GK247" s="106"/>
      <c r="GL247" s="106"/>
      <c r="GM247" s="106"/>
      <c r="GN247" s="106"/>
      <c r="GO247" s="106"/>
      <c r="GP247" s="106"/>
      <c r="GQ247" s="106"/>
      <c r="GR247" s="106"/>
      <c r="GS247" s="106"/>
      <c r="GT247" s="106"/>
      <c r="GU247" s="106"/>
      <c r="GV247" s="106"/>
      <c r="GW247" s="106"/>
      <c r="GX247" s="106"/>
      <c r="GY247" s="106"/>
      <c r="GZ247" s="106"/>
      <c r="HA247" s="106"/>
      <c r="HB247" s="106"/>
      <c r="HC247" s="106"/>
      <c r="HD247" s="106"/>
      <c r="HE247" s="106"/>
      <c r="HF247" s="106"/>
      <c r="HG247" s="106"/>
      <c r="HH247" s="106"/>
      <c r="HI247" s="106"/>
      <c r="HJ247" s="106"/>
      <c r="HK247" s="106"/>
      <c r="HL247" s="106"/>
      <c r="HM247" s="106"/>
      <c r="HN247" s="106"/>
      <c r="HO247" s="106"/>
      <c r="HP247" s="106"/>
      <c r="HQ247" s="106"/>
      <c r="HR247" s="106"/>
      <c r="HS247" s="106"/>
      <c r="HT247" s="106"/>
      <c r="HU247" s="106"/>
      <c r="HV247" s="106"/>
      <c r="HW247" s="106"/>
      <c r="HX247" s="106"/>
      <c r="HY247" s="106"/>
      <c r="HZ247" s="106"/>
      <c r="IA247" s="106"/>
      <c r="IB247" s="106"/>
      <c r="IC247" s="106"/>
      <c r="ID247" s="106"/>
      <c r="IE247" s="106"/>
      <c r="IF247" s="106"/>
    </row>
    <row r="248" spans="1:240" ht="12.75">
      <c r="A248" s="106"/>
      <c r="B248" s="106"/>
      <c r="C248" s="107"/>
      <c r="D248" s="108"/>
      <c r="E248" s="105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06"/>
      <c r="BY248" s="106"/>
      <c r="BZ248" s="106"/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6"/>
      <c r="CM248" s="106"/>
      <c r="CN248" s="106"/>
      <c r="CO248" s="106"/>
      <c r="CP248" s="106"/>
      <c r="CQ248" s="106"/>
      <c r="CR248" s="106"/>
      <c r="CS248" s="106"/>
      <c r="CT248" s="106"/>
      <c r="CU248" s="106"/>
      <c r="CV248" s="106"/>
      <c r="CW248" s="106"/>
      <c r="CX248" s="106"/>
      <c r="CY248" s="106"/>
      <c r="CZ248" s="106"/>
      <c r="DA248" s="106"/>
      <c r="DB248" s="106"/>
      <c r="DC248" s="106"/>
      <c r="DD248" s="106"/>
      <c r="DE248" s="106"/>
      <c r="DF248" s="106"/>
      <c r="DG248" s="106"/>
      <c r="DH248" s="106"/>
      <c r="DI248" s="106"/>
      <c r="DJ248" s="106"/>
      <c r="DK248" s="106"/>
      <c r="DL248" s="106"/>
      <c r="DM248" s="106"/>
      <c r="DN248" s="106"/>
      <c r="DO248" s="106"/>
      <c r="DP248" s="106"/>
      <c r="DQ248" s="106"/>
      <c r="DR248" s="106"/>
      <c r="DS248" s="106"/>
      <c r="DT248" s="106"/>
      <c r="DU248" s="106"/>
      <c r="DV248" s="106"/>
      <c r="DW248" s="106"/>
      <c r="DX248" s="106"/>
      <c r="DY248" s="106"/>
      <c r="DZ248" s="106"/>
      <c r="EA248" s="106"/>
      <c r="EB248" s="106"/>
      <c r="EC248" s="106"/>
      <c r="ED248" s="106"/>
      <c r="EE248" s="106"/>
      <c r="EF248" s="106"/>
      <c r="EG248" s="106"/>
      <c r="EH248" s="106"/>
      <c r="EI248" s="106"/>
      <c r="EJ248" s="106"/>
      <c r="EK248" s="106"/>
      <c r="EL248" s="106"/>
      <c r="EM248" s="106"/>
      <c r="EN248" s="106"/>
      <c r="EO248" s="106"/>
      <c r="EP248" s="106"/>
      <c r="EQ248" s="106"/>
      <c r="ER248" s="106"/>
      <c r="ES248" s="106"/>
      <c r="ET248" s="106"/>
      <c r="EU248" s="106"/>
      <c r="EV248" s="106"/>
      <c r="EW248" s="106"/>
      <c r="EX248" s="106"/>
      <c r="EY248" s="106"/>
      <c r="EZ248" s="106"/>
      <c r="FA248" s="106"/>
      <c r="FB248" s="106"/>
      <c r="FC248" s="106"/>
      <c r="FD248" s="106"/>
      <c r="FE248" s="106"/>
      <c r="FF248" s="106"/>
      <c r="FG248" s="106"/>
      <c r="FH248" s="106"/>
      <c r="FI248" s="106"/>
      <c r="FJ248" s="106"/>
      <c r="FK248" s="106"/>
      <c r="FL248" s="106"/>
      <c r="FM248" s="106"/>
      <c r="FN248" s="106"/>
      <c r="FO248" s="106"/>
      <c r="FP248" s="106"/>
      <c r="FQ248" s="106"/>
      <c r="FR248" s="106"/>
      <c r="FS248" s="106"/>
      <c r="FT248" s="106"/>
      <c r="FU248" s="106"/>
      <c r="FV248" s="106"/>
      <c r="FW248" s="106"/>
      <c r="FX248" s="106"/>
      <c r="FY248" s="106"/>
      <c r="FZ248" s="106"/>
      <c r="GA248" s="106"/>
      <c r="GB248" s="106"/>
      <c r="GC248" s="106"/>
      <c r="GD248" s="106"/>
      <c r="GE248" s="106"/>
      <c r="GF248" s="106"/>
      <c r="GG248" s="106"/>
      <c r="GH248" s="106"/>
      <c r="GI248" s="106"/>
      <c r="GJ248" s="106"/>
      <c r="GK248" s="106"/>
      <c r="GL248" s="106"/>
      <c r="GM248" s="106"/>
      <c r="GN248" s="106"/>
      <c r="GO248" s="106"/>
      <c r="GP248" s="106"/>
      <c r="GQ248" s="106"/>
      <c r="GR248" s="106"/>
      <c r="GS248" s="106"/>
      <c r="GT248" s="106"/>
      <c r="GU248" s="106"/>
      <c r="GV248" s="106"/>
      <c r="GW248" s="106"/>
      <c r="GX248" s="106"/>
      <c r="GY248" s="106"/>
      <c r="GZ248" s="106"/>
      <c r="HA248" s="106"/>
      <c r="HB248" s="106"/>
      <c r="HC248" s="106"/>
      <c r="HD248" s="106"/>
      <c r="HE248" s="106"/>
      <c r="HF248" s="106"/>
      <c r="HG248" s="106"/>
      <c r="HH248" s="106"/>
      <c r="HI248" s="106"/>
      <c r="HJ248" s="106"/>
      <c r="HK248" s="106"/>
      <c r="HL248" s="106"/>
      <c r="HM248" s="106"/>
      <c r="HN248" s="106"/>
      <c r="HO248" s="106"/>
      <c r="HP248" s="106"/>
      <c r="HQ248" s="106"/>
      <c r="HR248" s="106"/>
      <c r="HS248" s="106"/>
      <c r="HT248" s="106"/>
      <c r="HU248" s="106"/>
      <c r="HV248" s="106"/>
      <c r="HW248" s="106"/>
      <c r="HX248" s="106"/>
      <c r="HY248" s="106"/>
      <c r="HZ248" s="106"/>
      <c r="IA248" s="106"/>
      <c r="IB248" s="106"/>
      <c r="IC248" s="106"/>
      <c r="ID248" s="106"/>
      <c r="IE248" s="106"/>
      <c r="IF248" s="106"/>
    </row>
    <row r="249" spans="1:240" ht="12.75">
      <c r="A249" s="106"/>
      <c r="B249" s="106"/>
      <c r="C249" s="107"/>
      <c r="D249" s="108"/>
      <c r="E249" s="105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  <c r="CE249" s="106"/>
      <c r="CF249" s="106"/>
      <c r="CG249" s="106"/>
      <c r="CH249" s="106"/>
      <c r="CI249" s="106"/>
      <c r="CJ249" s="106"/>
      <c r="CK249" s="106"/>
      <c r="CL249" s="106"/>
      <c r="CM249" s="106"/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  <c r="CX249" s="106"/>
      <c r="CY249" s="106"/>
      <c r="CZ249" s="106"/>
      <c r="DA249" s="106"/>
      <c r="DB249" s="106"/>
      <c r="DC249" s="106"/>
      <c r="DD249" s="106"/>
      <c r="DE249" s="106"/>
      <c r="DF249" s="106"/>
      <c r="DG249" s="106"/>
      <c r="DH249" s="106"/>
      <c r="DI249" s="106"/>
      <c r="DJ249" s="106"/>
      <c r="DK249" s="106"/>
      <c r="DL249" s="106"/>
      <c r="DM249" s="106"/>
      <c r="DN249" s="106"/>
      <c r="DO249" s="106"/>
      <c r="DP249" s="106"/>
      <c r="DQ249" s="106"/>
      <c r="DR249" s="106"/>
      <c r="DS249" s="106"/>
      <c r="DT249" s="106"/>
      <c r="DU249" s="106"/>
      <c r="DV249" s="106"/>
      <c r="DW249" s="106"/>
      <c r="DX249" s="106"/>
      <c r="DY249" s="106"/>
      <c r="DZ249" s="106"/>
      <c r="EA249" s="106"/>
      <c r="EB249" s="106"/>
      <c r="EC249" s="106"/>
      <c r="ED249" s="106"/>
      <c r="EE249" s="106"/>
      <c r="EF249" s="106"/>
      <c r="EG249" s="106"/>
      <c r="EH249" s="106"/>
      <c r="EI249" s="106"/>
      <c r="EJ249" s="106"/>
      <c r="EK249" s="106"/>
      <c r="EL249" s="106"/>
      <c r="EM249" s="106"/>
      <c r="EN249" s="106"/>
      <c r="EO249" s="106"/>
      <c r="EP249" s="106"/>
      <c r="EQ249" s="106"/>
      <c r="ER249" s="106"/>
      <c r="ES249" s="106"/>
      <c r="ET249" s="106"/>
      <c r="EU249" s="106"/>
      <c r="EV249" s="106"/>
      <c r="EW249" s="106"/>
      <c r="EX249" s="106"/>
      <c r="EY249" s="106"/>
      <c r="EZ249" s="106"/>
      <c r="FA249" s="106"/>
      <c r="FB249" s="106"/>
      <c r="FC249" s="106"/>
      <c r="FD249" s="106"/>
      <c r="FE249" s="106"/>
      <c r="FF249" s="106"/>
      <c r="FG249" s="106"/>
      <c r="FH249" s="106"/>
      <c r="FI249" s="106"/>
      <c r="FJ249" s="106"/>
      <c r="FK249" s="106"/>
      <c r="FL249" s="106"/>
      <c r="FM249" s="106"/>
      <c r="FN249" s="106"/>
      <c r="FO249" s="106"/>
      <c r="FP249" s="106"/>
      <c r="FQ249" s="106"/>
      <c r="FR249" s="106"/>
      <c r="FS249" s="106"/>
      <c r="FT249" s="106"/>
      <c r="FU249" s="106"/>
      <c r="FV249" s="106"/>
      <c r="FW249" s="106"/>
      <c r="FX249" s="106"/>
      <c r="FY249" s="106"/>
      <c r="FZ249" s="106"/>
      <c r="GA249" s="106"/>
      <c r="GB249" s="106"/>
      <c r="GC249" s="106"/>
      <c r="GD249" s="106"/>
      <c r="GE249" s="106"/>
      <c r="GF249" s="106"/>
      <c r="GG249" s="106"/>
      <c r="GH249" s="106"/>
      <c r="GI249" s="106"/>
      <c r="GJ249" s="106"/>
      <c r="GK249" s="106"/>
      <c r="GL249" s="106"/>
      <c r="GM249" s="106"/>
      <c r="GN249" s="106"/>
      <c r="GO249" s="106"/>
      <c r="GP249" s="106"/>
      <c r="GQ249" s="106"/>
      <c r="GR249" s="106"/>
      <c r="GS249" s="106"/>
      <c r="GT249" s="106"/>
      <c r="GU249" s="106"/>
      <c r="GV249" s="106"/>
      <c r="GW249" s="106"/>
      <c r="GX249" s="106"/>
      <c r="GY249" s="106"/>
      <c r="GZ249" s="106"/>
      <c r="HA249" s="106"/>
      <c r="HB249" s="106"/>
      <c r="HC249" s="106"/>
      <c r="HD249" s="106"/>
      <c r="HE249" s="106"/>
      <c r="HF249" s="106"/>
      <c r="HG249" s="106"/>
      <c r="HH249" s="106"/>
      <c r="HI249" s="106"/>
      <c r="HJ249" s="106"/>
      <c r="HK249" s="106"/>
      <c r="HL249" s="106"/>
      <c r="HM249" s="106"/>
      <c r="HN249" s="106"/>
      <c r="HO249" s="106"/>
      <c r="HP249" s="106"/>
      <c r="HQ249" s="106"/>
      <c r="HR249" s="106"/>
      <c r="HS249" s="106"/>
      <c r="HT249" s="106"/>
      <c r="HU249" s="106"/>
      <c r="HV249" s="106"/>
      <c r="HW249" s="106"/>
      <c r="HX249" s="106"/>
      <c r="HY249" s="106"/>
      <c r="HZ249" s="106"/>
      <c r="IA249" s="106"/>
      <c r="IB249" s="106"/>
      <c r="IC249" s="106"/>
      <c r="ID249" s="106"/>
      <c r="IE249" s="106"/>
      <c r="IF249" s="106"/>
    </row>
    <row r="250" spans="1:240" ht="12.75">
      <c r="A250" s="106"/>
      <c r="B250" s="106"/>
      <c r="C250" s="107"/>
      <c r="D250" s="108"/>
      <c r="E250" s="105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  <c r="CV250" s="106"/>
      <c r="CW250" s="106"/>
      <c r="CX250" s="106"/>
      <c r="CY250" s="106"/>
      <c r="CZ250" s="106"/>
      <c r="DA250" s="106"/>
      <c r="DB250" s="106"/>
      <c r="DC250" s="106"/>
      <c r="DD250" s="106"/>
      <c r="DE250" s="106"/>
      <c r="DF250" s="106"/>
      <c r="DG250" s="106"/>
      <c r="DH250" s="106"/>
      <c r="DI250" s="106"/>
      <c r="DJ250" s="106"/>
      <c r="DK250" s="106"/>
      <c r="DL250" s="106"/>
      <c r="DM250" s="106"/>
      <c r="DN250" s="106"/>
      <c r="DO250" s="106"/>
      <c r="DP250" s="106"/>
      <c r="DQ250" s="106"/>
      <c r="DR250" s="106"/>
      <c r="DS250" s="106"/>
      <c r="DT250" s="106"/>
      <c r="DU250" s="106"/>
      <c r="DV250" s="106"/>
      <c r="DW250" s="106"/>
      <c r="DX250" s="106"/>
      <c r="DY250" s="106"/>
      <c r="DZ250" s="106"/>
      <c r="EA250" s="106"/>
      <c r="EB250" s="106"/>
      <c r="EC250" s="106"/>
      <c r="ED250" s="106"/>
      <c r="EE250" s="106"/>
      <c r="EF250" s="106"/>
      <c r="EG250" s="106"/>
      <c r="EH250" s="106"/>
      <c r="EI250" s="106"/>
      <c r="EJ250" s="106"/>
      <c r="EK250" s="106"/>
      <c r="EL250" s="106"/>
      <c r="EM250" s="106"/>
      <c r="EN250" s="106"/>
      <c r="EO250" s="106"/>
      <c r="EP250" s="106"/>
      <c r="EQ250" s="106"/>
      <c r="ER250" s="106"/>
      <c r="ES250" s="106"/>
      <c r="ET250" s="106"/>
      <c r="EU250" s="106"/>
      <c r="EV250" s="106"/>
      <c r="EW250" s="106"/>
      <c r="EX250" s="106"/>
      <c r="EY250" s="106"/>
      <c r="EZ250" s="106"/>
      <c r="FA250" s="106"/>
      <c r="FB250" s="106"/>
      <c r="FC250" s="106"/>
      <c r="FD250" s="106"/>
      <c r="FE250" s="106"/>
      <c r="FF250" s="106"/>
      <c r="FG250" s="106"/>
      <c r="FH250" s="106"/>
      <c r="FI250" s="106"/>
      <c r="FJ250" s="106"/>
      <c r="FK250" s="106"/>
      <c r="FL250" s="106"/>
      <c r="FM250" s="106"/>
      <c r="FN250" s="106"/>
      <c r="FO250" s="106"/>
      <c r="FP250" s="106"/>
      <c r="FQ250" s="106"/>
      <c r="FR250" s="106"/>
      <c r="FS250" s="106"/>
      <c r="FT250" s="106"/>
      <c r="FU250" s="106"/>
      <c r="FV250" s="106"/>
      <c r="FW250" s="106"/>
      <c r="FX250" s="106"/>
      <c r="FY250" s="106"/>
      <c r="FZ250" s="106"/>
      <c r="GA250" s="106"/>
      <c r="GB250" s="106"/>
      <c r="GC250" s="106"/>
      <c r="GD250" s="106"/>
      <c r="GE250" s="106"/>
      <c r="GF250" s="106"/>
      <c r="GG250" s="106"/>
      <c r="GH250" s="106"/>
      <c r="GI250" s="106"/>
      <c r="GJ250" s="106"/>
      <c r="GK250" s="106"/>
      <c r="GL250" s="106"/>
      <c r="GM250" s="106"/>
      <c r="GN250" s="106"/>
      <c r="GO250" s="106"/>
      <c r="GP250" s="106"/>
      <c r="GQ250" s="106"/>
      <c r="GR250" s="106"/>
      <c r="GS250" s="106"/>
      <c r="GT250" s="106"/>
      <c r="GU250" s="106"/>
      <c r="GV250" s="106"/>
      <c r="GW250" s="106"/>
      <c r="GX250" s="106"/>
      <c r="GY250" s="106"/>
      <c r="GZ250" s="106"/>
      <c r="HA250" s="106"/>
      <c r="HB250" s="106"/>
      <c r="HC250" s="106"/>
      <c r="HD250" s="106"/>
      <c r="HE250" s="106"/>
      <c r="HF250" s="106"/>
      <c r="HG250" s="106"/>
      <c r="HH250" s="106"/>
      <c r="HI250" s="106"/>
      <c r="HJ250" s="106"/>
      <c r="HK250" s="106"/>
      <c r="HL250" s="106"/>
      <c r="HM250" s="106"/>
      <c r="HN250" s="106"/>
      <c r="HO250" s="106"/>
      <c r="HP250" s="106"/>
      <c r="HQ250" s="106"/>
      <c r="HR250" s="106"/>
      <c r="HS250" s="106"/>
      <c r="HT250" s="106"/>
      <c r="HU250" s="106"/>
      <c r="HV250" s="106"/>
      <c r="HW250" s="106"/>
      <c r="HX250" s="106"/>
      <c r="HY250" s="106"/>
      <c r="HZ250" s="106"/>
      <c r="IA250" s="106"/>
      <c r="IB250" s="106"/>
      <c r="IC250" s="106"/>
      <c r="ID250" s="106"/>
      <c r="IE250" s="106"/>
      <c r="IF250" s="106"/>
    </row>
    <row r="251" spans="1:240" ht="12.75">
      <c r="A251" s="106"/>
      <c r="B251" s="106"/>
      <c r="C251" s="107"/>
      <c r="D251" s="108"/>
      <c r="E251" s="105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  <c r="BV251" s="106"/>
      <c r="BW251" s="106"/>
      <c r="BX251" s="106"/>
      <c r="BY251" s="106"/>
      <c r="BZ251" s="106"/>
      <c r="CA251" s="106"/>
      <c r="CB251" s="106"/>
      <c r="CC251" s="106"/>
      <c r="CD251" s="106"/>
      <c r="CE251" s="106"/>
      <c r="CF251" s="106"/>
      <c r="CG251" s="106"/>
      <c r="CH251" s="106"/>
      <c r="CI251" s="106"/>
      <c r="CJ251" s="106"/>
      <c r="CK251" s="106"/>
      <c r="CL251" s="106"/>
      <c r="CM251" s="106"/>
      <c r="CN251" s="106"/>
      <c r="CO251" s="106"/>
      <c r="CP251" s="106"/>
      <c r="CQ251" s="106"/>
      <c r="CR251" s="106"/>
      <c r="CS251" s="106"/>
      <c r="CT251" s="106"/>
      <c r="CU251" s="106"/>
      <c r="CV251" s="106"/>
      <c r="CW251" s="106"/>
      <c r="CX251" s="106"/>
      <c r="CY251" s="106"/>
      <c r="CZ251" s="106"/>
      <c r="DA251" s="106"/>
      <c r="DB251" s="106"/>
      <c r="DC251" s="106"/>
      <c r="DD251" s="106"/>
      <c r="DE251" s="106"/>
      <c r="DF251" s="106"/>
      <c r="DG251" s="106"/>
      <c r="DH251" s="106"/>
      <c r="DI251" s="106"/>
      <c r="DJ251" s="106"/>
      <c r="DK251" s="106"/>
      <c r="DL251" s="106"/>
      <c r="DM251" s="106"/>
      <c r="DN251" s="106"/>
      <c r="DO251" s="106"/>
      <c r="DP251" s="106"/>
      <c r="DQ251" s="106"/>
      <c r="DR251" s="106"/>
      <c r="DS251" s="106"/>
      <c r="DT251" s="106"/>
      <c r="DU251" s="106"/>
      <c r="DV251" s="106"/>
      <c r="DW251" s="106"/>
      <c r="DX251" s="106"/>
      <c r="DY251" s="106"/>
      <c r="DZ251" s="106"/>
      <c r="EA251" s="106"/>
      <c r="EB251" s="106"/>
      <c r="EC251" s="106"/>
      <c r="ED251" s="106"/>
      <c r="EE251" s="106"/>
      <c r="EF251" s="106"/>
      <c r="EG251" s="106"/>
      <c r="EH251" s="106"/>
      <c r="EI251" s="106"/>
      <c r="EJ251" s="106"/>
      <c r="EK251" s="106"/>
      <c r="EL251" s="106"/>
      <c r="EM251" s="106"/>
      <c r="EN251" s="106"/>
      <c r="EO251" s="106"/>
      <c r="EP251" s="106"/>
      <c r="EQ251" s="106"/>
      <c r="ER251" s="106"/>
      <c r="ES251" s="106"/>
      <c r="ET251" s="106"/>
      <c r="EU251" s="106"/>
      <c r="EV251" s="106"/>
      <c r="EW251" s="106"/>
      <c r="EX251" s="106"/>
      <c r="EY251" s="106"/>
      <c r="EZ251" s="106"/>
      <c r="FA251" s="106"/>
      <c r="FB251" s="106"/>
      <c r="FC251" s="106"/>
      <c r="FD251" s="106"/>
      <c r="FE251" s="106"/>
      <c r="FF251" s="106"/>
      <c r="FG251" s="106"/>
      <c r="FH251" s="106"/>
      <c r="FI251" s="106"/>
      <c r="FJ251" s="106"/>
      <c r="FK251" s="106"/>
      <c r="FL251" s="106"/>
      <c r="FM251" s="106"/>
      <c r="FN251" s="106"/>
      <c r="FO251" s="106"/>
      <c r="FP251" s="106"/>
      <c r="FQ251" s="106"/>
      <c r="FR251" s="106"/>
      <c r="FS251" s="106"/>
      <c r="FT251" s="106"/>
      <c r="FU251" s="106"/>
      <c r="FV251" s="106"/>
      <c r="FW251" s="106"/>
      <c r="FX251" s="106"/>
      <c r="FY251" s="106"/>
      <c r="FZ251" s="106"/>
      <c r="GA251" s="106"/>
      <c r="GB251" s="106"/>
      <c r="GC251" s="106"/>
      <c r="GD251" s="106"/>
      <c r="GE251" s="106"/>
      <c r="GF251" s="106"/>
      <c r="GG251" s="106"/>
      <c r="GH251" s="106"/>
      <c r="GI251" s="106"/>
      <c r="GJ251" s="106"/>
      <c r="GK251" s="106"/>
      <c r="GL251" s="106"/>
      <c r="GM251" s="106"/>
      <c r="GN251" s="106"/>
      <c r="GO251" s="106"/>
      <c r="GP251" s="106"/>
      <c r="GQ251" s="106"/>
      <c r="GR251" s="106"/>
      <c r="GS251" s="106"/>
      <c r="GT251" s="106"/>
      <c r="GU251" s="106"/>
      <c r="GV251" s="106"/>
      <c r="GW251" s="106"/>
      <c r="GX251" s="106"/>
      <c r="GY251" s="106"/>
      <c r="GZ251" s="106"/>
      <c r="HA251" s="106"/>
      <c r="HB251" s="106"/>
      <c r="HC251" s="106"/>
      <c r="HD251" s="106"/>
      <c r="HE251" s="106"/>
      <c r="HF251" s="106"/>
      <c r="HG251" s="106"/>
      <c r="HH251" s="106"/>
      <c r="HI251" s="106"/>
      <c r="HJ251" s="106"/>
      <c r="HK251" s="106"/>
      <c r="HL251" s="106"/>
      <c r="HM251" s="106"/>
      <c r="HN251" s="106"/>
      <c r="HO251" s="106"/>
      <c r="HP251" s="106"/>
      <c r="HQ251" s="106"/>
      <c r="HR251" s="106"/>
      <c r="HS251" s="106"/>
      <c r="HT251" s="106"/>
      <c r="HU251" s="106"/>
      <c r="HV251" s="106"/>
      <c r="HW251" s="106"/>
      <c r="HX251" s="106"/>
      <c r="HY251" s="106"/>
      <c r="HZ251" s="106"/>
      <c r="IA251" s="106"/>
      <c r="IB251" s="106"/>
      <c r="IC251" s="106"/>
      <c r="ID251" s="106"/>
      <c r="IE251" s="106"/>
      <c r="IF251" s="106"/>
    </row>
    <row r="252" spans="1:240" ht="12.75">
      <c r="A252" s="106"/>
      <c r="B252" s="106"/>
      <c r="C252" s="107"/>
      <c r="D252" s="108"/>
      <c r="E252" s="105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6"/>
      <c r="CJ252" s="106"/>
      <c r="CK252" s="106"/>
      <c r="CL252" s="106"/>
      <c r="CM252" s="106"/>
      <c r="CN252" s="106"/>
      <c r="CO252" s="106"/>
      <c r="CP252" s="106"/>
      <c r="CQ252" s="106"/>
      <c r="CR252" s="106"/>
      <c r="CS252" s="106"/>
      <c r="CT252" s="106"/>
      <c r="CU252" s="106"/>
      <c r="CV252" s="106"/>
      <c r="CW252" s="106"/>
      <c r="CX252" s="106"/>
      <c r="CY252" s="106"/>
      <c r="CZ252" s="106"/>
      <c r="DA252" s="106"/>
      <c r="DB252" s="106"/>
      <c r="DC252" s="106"/>
      <c r="DD252" s="106"/>
      <c r="DE252" s="106"/>
      <c r="DF252" s="106"/>
      <c r="DG252" s="106"/>
      <c r="DH252" s="106"/>
      <c r="DI252" s="106"/>
      <c r="DJ252" s="106"/>
      <c r="DK252" s="106"/>
      <c r="DL252" s="106"/>
      <c r="DM252" s="106"/>
      <c r="DN252" s="106"/>
      <c r="DO252" s="106"/>
      <c r="DP252" s="106"/>
      <c r="DQ252" s="106"/>
      <c r="DR252" s="106"/>
      <c r="DS252" s="106"/>
      <c r="DT252" s="106"/>
      <c r="DU252" s="106"/>
      <c r="DV252" s="106"/>
      <c r="DW252" s="106"/>
      <c r="DX252" s="106"/>
      <c r="DY252" s="106"/>
      <c r="DZ252" s="106"/>
      <c r="EA252" s="106"/>
      <c r="EB252" s="106"/>
      <c r="EC252" s="106"/>
      <c r="ED252" s="106"/>
      <c r="EE252" s="106"/>
      <c r="EF252" s="106"/>
      <c r="EG252" s="106"/>
      <c r="EH252" s="106"/>
      <c r="EI252" s="106"/>
      <c r="EJ252" s="106"/>
      <c r="EK252" s="106"/>
      <c r="EL252" s="106"/>
      <c r="EM252" s="106"/>
      <c r="EN252" s="106"/>
      <c r="EO252" s="106"/>
      <c r="EP252" s="106"/>
      <c r="EQ252" s="106"/>
      <c r="ER252" s="106"/>
      <c r="ES252" s="106"/>
      <c r="ET252" s="106"/>
      <c r="EU252" s="106"/>
      <c r="EV252" s="106"/>
      <c r="EW252" s="106"/>
      <c r="EX252" s="106"/>
      <c r="EY252" s="106"/>
      <c r="EZ252" s="106"/>
      <c r="FA252" s="106"/>
      <c r="FB252" s="106"/>
      <c r="FC252" s="106"/>
      <c r="FD252" s="106"/>
      <c r="FE252" s="106"/>
      <c r="FF252" s="106"/>
      <c r="FG252" s="106"/>
      <c r="FH252" s="106"/>
      <c r="FI252" s="106"/>
      <c r="FJ252" s="106"/>
      <c r="FK252" s="106"/>
      <c r="FL252" s="106"/>
      <c r="FM252" s="106"/>
      <c r="FN252" s="106"/>
      <c r="FO252" s="106"/>
      <c r="FP252" s="106"/>
      <c r="FQ252" s="106"/>
      <c r="FR252" s="106"/>
      <c r="FS252" s="106"/>
      <c r="FT252" s="106"/>
      <c r="FU252" s="106"/>
      <c r="FV252" s="106"/>
      <c r="FW252" s="106"/>
      <c r="FX252" s="106"/>
      <c r="FY252" s="106"/>
      <c r="FZ252" s="106"/>
      <c r="GA252" s="106"/>
      <c r="GB252" s="106"/>
      <c r="GC252" s="106"/>
      <c r="GD252" s="106"/>
      <c r="GE252" s="106"/>
      <c r="GF252" s="106"/>
      <c r="GG252" s="106"/>
      <c r="GH252" s="106"/>
      <c r="GI252" s="106"/>
      <c r="GJ252" s="106"/>
      <c r="GK252" s="106"/>
      <c r="GL252" s="106"/>
      <c r="GM252" s="106"/>
      <c r="GN252" s="106"/>
      <c r="GO252" s="106"/>
      <c r="GP252" s="106"/>
      <c r="GQ252" s="106"/>
      <c r="GR252" s="106"/>
      <c r="GS252" s="106"/>
      <c r="GT252" s="106"/>
      <c r="GU252" s="106"/>
      <c r="GV252" s="106"/>
      <c r="GW252" s="106"/>
      <c r="GX252" s="106"/>
      <c r="GY252" s="106"/>
      <c r="GZ252" s="106"/>
      <c r="HA252" s="106"/>
      <c r="HB252" s="106"/>
      <c r="HC252" s="106"/>
      <c r="HD252" s="106"/>
      <c r="HE252" s="106"/>
      <c r="HF252" s="106"/>
      <c r="HG252" s="106"/>
      <c r="HH252" s="106"/>
      <c r="HI252" s="106"/>
      <c r="HJ252" s="106"/>
      <c r="HK252" s="106"/>
      <c r="HL252" s="106"/>
      <c r="HM252" s="106"/>
      <c r="HN252" s="106"/>
      <c r="HO252" s="106"/>
      <c r="HP252" s="106"/>
      <c r="HQ252" s="106"/>
      <c r="HR252" s="106"/>
      <c r="HS252" s="106"/>
      <c r="HT252" s="106"/>
      <c r="HU252" s="106"/>
      <c r="HV252" s="106"/>
      <c r="HW252" s="106"/>
      <c r="HX252" s="106"/>
      <c r="HY252" s="106"/>
      <c r="HZ252" s="106"/>
      <c r="IA252" s="106"/>
      <c r="IB252" s="106"/>
      <c r="IC252" s="106"/>
      <c r="ID252" s="106"/>
      <c r="IE252" s="106"/>
      <c r="IF252" s="106"/>
    </row>
    <row r="253" spans="1:240" ht="12.75">
      <c r="A253" s="106"/>
      <c r="B253" s="106"/>
      <c r="C253" s="107"/>
      <c r="D253" s="108"/>
      <c r="E253" s="105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I253" s="106"/>
      <c r="CJ253" s="106"/>
      <c r="CK253" s="106"/>
      <c r="CL253" s="106"/>
      <c r="CM253" s="106"/>
      <c r="CN253" s="106"/>
      <c r="CO253" s="106"/>
      <c r="CP253" s="106"/>
      <c r="CQ253" s="106"/>
      <c r="CR253" s="106"/>
      <c r="CS253" s="106"/>
      <c r="CT253" s="106"/>
      <c r="CU253" s="106"/>
      <c r="CV253" s="106"/>
      <c r="CW253" s="106"/>
      <c r="CX253" s="106"/>
      <c r="CY253" s="106"/>
      <c r="CZ253" s="106"/>
      <c r="DA253" s="106"/>
      <c r="DB253" s="106"/>
      <c r="DC253" s="106"/>
      <c r="DD253" s="106"/>
      <c r="DE253" s="106"/>
      <c r="DF253" s="106"/>
      <c r="DG253" s="106"/>
      <c r="DH253" s="106"/>
      <c r="DI253" s="106"/>
      <c r="DJ253" s="106"/>
      <c r="DK253" s="106"/>
      <c r="DL253" s="106"/>
      <c r="DM253" s="106"/>
      <c r="DN253" s="106"/>
      <c r="DO253" s="106"/>
      <c r="DP253" s="106"/>
      <c r="DQ253" s="106"/>
      <c r="DR253" s="106"/>
      <c r="DS253" s="106"/>
      <c r="DT253" s="106"/>
      <c r="DU253" s="106"/>
      <c r="DV253" s="106"/>
      <c r="DW253" s="106"/>
      <c r="DX253" s="106"/>
      <c r="DY253" s="106"/>
      <c r="DZ253" s="106"/>
      <c r="EA253" s="106"/>
      <c r="EB253" s="106"/>
      <c r="EC253" s="106"/>
      <c r="ED253" s="106"/>
      <c r="EE253" s="106"/>
      <c r="EF253" s="106"/>
      <c r="EG253" s="106"/>
      <c r="EH253" s="106"/>
      <c r="EI253" s="106"/>
      <c r="EJ253" s="106"/>
      <c r="EK253" s="106"/>
      <c r="EL253" s="106"/>
      <c r="EM253" s="106"/>
      <c r="EN253" s="106"/>
      <c r="EO253" s="106"/>
      <c r="EP253" s="106"/>
      <c r="EQ253" s="106"/>
      <c r="ER253" s="106"/>
      <c r="ES253" s="106"/>
      <c r="ET253" s="106"/>
      <c r="EU253" s="106"/>
      <c r="EV253" s="106"/>
      <c r="EW253" s="106"/>
      <c r="EX253" s="106"/>
      <c r="EY253" s="106"/>
      <c r="EZ253" s="106"/>
      <c r="FA253" s="106"/>
      <c r="FB253" s="106"/>
      <c r="FC253" s="106"/>
      <c r="FD253" s="106"/>
      <c r="FE253" s="106"/>
      <c r="FF253" s="106"/>
      <c r="FG253" s="106"/>
      <c r="FH253" s="106"/>
      <c r="FI253" s="106"/>
      <c r="FJ253" s="106"/>
      <c r="FK253" s="106"/>
      <c r="FL253" s="106"/>
      <c r="FM253" s="106"/>
      <c r="FN253" s="106"/>
      <c r="FO253" s="106"/>
      <c r="FP253" s="106"/>
      <c r="FQ253" s="106"/>
      <c r="FR253" s="106"/>
      <c r="FS253" s="106"/>
      <c r="FT253" s="106"/>
      <c r="FU253" s="106"/>
      <c r="FV253" s="106"/>
      <c r="FW253" s="106"/>
      <c r="FX253" s="106"/>
      <c r="FY253" s="106"/>
      <c r="FZ253" s="106"/>
      <c r="GA253" s="106"/>
      <c r="GB253" s="106"/>
      <c r="GC253" s="106"/>
      <c r="GD253" s="106"/>
      <c r="GE253" s="106"/>
      <c r="GF253" s="106"/>
      <c r="GG253" s="106"/>
      <c r="GH253" s="106"/>
      <c r="GI253" s="106"/>
      <c r="GJ253" s="106"/>
      <c r="GK253" s="106"/>
      <c r="GL253" s="106"/>
      <c r="GM253" s="106"/>
      <c r="GN253" s="106"/>
      <c r="GO253" s="106"/>
      <c r="GP253" s="106"/>
      <c r="GQ253" s="106"/>
      <c r="GR253" s="106"/>
      <c r="GS253" s="106"/>
      <c r="GT253" s="106"/>
      <c r="GU253" s="106"/>
      <c r="GV253" s="106"/>
      <c r="GW253" s="106"/>
      <c r="GX253" s="106"/>
      <c r="GY253" s="106"/>
      <c r="GZ253" s="106"/>
      <c r="HA253" s="106"/>
      <c r="HB253" s="106"/>
      <c r="HC253" s="106"/>
      <c r="HD253" s="106"/>
      <c r="HE253" s="106"/>
      <c r="HF253" s="106"/>
      <c r="HG253" s="106"/>
      <c r="HH253" s="106"/>
      <c r="HI253" s="106"/>
      <c r="HJ253" s="106"/>
      <c r="HK253" s="106"/>
      <c r="HL253" s="106"/>
      <c r="HM253" s="106"/>
      <c r="HN253" s="106"/>
      <c r="HO253" s="106"/>
      <c r="HP253" s="106"/>
      <c r="HQ253" s="106"/>
      <c r="HR253" s="106"/>
      <c r="HS253" s="106"/>
      <c r="HT253" s="106"/>
      <c r="HU253" s="106"/>
      <c r="HV253" s="106"/>
      <c r="HW253" s="106"/>
      <c r="HX253" s="106"/>
      <c r="HY253" s="106"/>
      <c r="HZ253" s="106"/>
      <c r="IA253" s="106"/>
      <c r="IB253" s="106"/>
      <c r="IC253" s="106"/>
      <c r="ID253" s="106"/>
      <c r="IE253" s="106"/>
      <c r="IF253" s="106"/>
    </row>
    <row r="254" spans="1:240" ht="12.75">
      <c r="A254" s="106"/>
      <c r="B254" s="106"/>
      <c r="C254" s="107"/>
      <c r="D254" s="108"/>
      <c r="E254" s="105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  <c r="BV254" s="106"/>
      <c r="BW254" s="106"/>
      <c r="BX254" s="106"/>
      <c r="BY254" s="106"/>
      <c r="BZ254" s="106"/>
      <c r="CA254" s="106"/>
      <c r="CB254" s="106"/>
      <c r="CC254" s="106"/>
      <c r="CD254" s="106"/>
      <c r="CE254" s="106"/>
      <c r="CF254" s="106"/>
      <c r="CG254" s="106"/>
      <c r="CH254" s="106"/>
      <c r="CI254" s="106"/>
      <c r="CJ254" s="106"/>
      <c r="CK254" s="106"/>
      <c r="CL254" s="106"/>
      <c r="CM254" s="106"/>
      <c r="CN254" s="106"/>
      <c r="CO254" s="106"/>
      <c r="CP254" s="106"/>
      <c r="CQ254" s="106"/>
      <c r="CR254" s="106"/>
      <c r="CS254" s="106"/>
      <c r="CT254" s="106"/>
      <c r="CU254" s="106"/>
      <c r="CV254" s="106"/>
      <c r="CW254" s="106"/>
      <c r="CX254" s="106"/>
      <c r="CY254" s="106"/>
      <c r="CZ254" s="106"/>
      <c r="DA254" s="106"/>
      <c r="DB254" s="106"/>
      <c r="DC254" s="106"/>
      <c r="DD254" s="106"/>
      <c r="DE254" s="106"/>
      <c r="DF254" s="106"/>
      <c r="DG254" s="106"/>
      <c r="DH254" s="106"/>
      <c r="DI254" s="106"/>
      <c r="DJ254" s="106"/>
      <c r="DK254" s="106"/>
      <c r="DL254" s="106"/>
      <c r="DM254" s="106"/>
      <c r="DN254" s="106"/>
      <c r="DO254" s="106"/>
      <c r="DP254" s="106"/>
      <c r="DQ254" s="106"/>
      <c r="DR254" s="106"/>
      <c r="DS254" s="106"/>
      <c r="DT254" s="106"/>
      <c r="DU254" s="106"/>
      <c r="DV254" s="106"/>
      <c r="DW254" s="106"/>
      <c r="DX254" s="106"/>
      <c r="DY254" s="106"/>
      <c r="DZ254" s="106"/>
      <c r="EA254" s="106"/>
      <c r="EB254" s="106"/>
      <c r="EC254" s="106"/>
      <c r="ED254" s="106"/>
      <c r="EE254" s="106"/>
      <c r="EF254" s="106"/>
      <c r="EG254" s="106"/>
      <c r="EH254" s="106"/>
      <c r="EI254" s="106"/>
      <c r="EJ254" s="106"/>
      <c r="EK254" s="106"/>
      <c r="EL254" s="106"/>
      <c r="EM254" s="106"/>
      <c r="EN254" s="106"/>
      <c r="EO254" s="106"/>
      <c r="EP254" s="106"/>
      <c r="EQ254" s="106"/>
      <c r="ER254" s="106"/>
      <c r="ES254" s="106"/>
      <c r="ET254" s="106"/>
      <c r="EU254" s="106"/>
      <c r="EV254" s="106"/>
      <c r="EW254" s="106"/>
      <c r="EX254" s="106"/>
      <c r="EY254" s="106"/>
      <c r="EZ254" s="106"/>
      <c r="FA254" s="106"/>
      <c r="FB254" s="106"/>
      <c r="FC254" s="106"/>
      <c r="FD254" s="106"/>
      <c r="FE254" s="106"/>
      <c r="FF254" s="106"/>
      <c r="FG254" s="106"/>
      <c r="FH254" s="106"/>
      <c r="FI254" s="106"/>
      <c r="FJ254" s="106"/>
      <c r="FK254" s="106"/>
      <c r="FL254" s="106"/>
      <c r="FM254" s="106"/>
      <c r="FN254" s="106"/>
      <c r="FO254" s="106"/>
      <c r="FP254" s="106"/>
      <c r="FQ254" s="106"/>
      <c r="FR254" s="106"/>
      <c r="FS254" s="106"/>
      <c r="FT254" s="106"/>
      <c r="FU254" s="106"/>
      <c r="FV254" s="106"/>
      <c r="FW254" s="106"/>
      <c r="FX254" s="106"/>
      <c r="FY254" s="106"/>
      <c r="FZ254" s="106"/>
      <c r="GA254" s="106"/>
      <c r="GB254" s="106"/>
      <c r="GC254" s="106"/>
      <c r="GD254" s="106"/>
      <c r="GE254" s="106"/>
      <c r="GF254" s="106"/>
      <c r="GG254" s="106"/>
      <c r="GH254" s="106"/>
      <c r="GI254" s="106"/>
      <c r="GJ254" s="106"/>
      <c r="GK254" s="106"/>
      <c r="GL254" s="106"/>
      <c r="GM254" s="106"/>
      <c r="GN254" s="106"/>
      <c r="GO254" s="106"/>
      <c r="GP254" s="106"/>
      <c r="GQ254" s="106"/>
      <c r="GR254" s="106"/>
      <c r="GS254" s="106"/>
      <c r="GT254" s="106"/>
      <c r="GU254" s="106"/>
      <c r="GV254" s="106"/>
      <c r="GW254" s="106"/>
      <c r="GX254" s="106"/>
      <c r="GY254" s="106"/>
      <c r="GZ254" s="106"/>
      <c r="HA254" s="106"/>
      <c r="HB254" s="106"/>
      <c r="HC254" s="106"/>
      <c r="HD254" s="106"/>
      <c r="HE254" s="106"/>
      <c r="HF254" s="106"/>
      <c r="HG254" s="106"/>
      <c r="HH254" s="106"/>
      <c r="HI254" s="106"/>
      <c r="HJ254" s="106"/>
      <c r="HK254" s="106"/>
      <c r="HL254" s="106"/>
      <c r="HM254" s="106"/>
      <c r="HN254" s="106"/>
      <c r="HO254" s="106"/>
      <c r="HP254" s="106"/>
      <c r="HQ254" s="106"/>
      <c r="HR254" s="106"/>
      <c r="HS254" s="106"/>
      <c r="HT254" s="106"/>
      <c r="HU254" s="106"/>
      <c r="HV254" s="106"/>
      <c r="HW254" s="106"/>
      <c r="HX254" s="106"/>
      <c r="HY254" s="106"/>
      <c r="HZ254" s="106"/>
      <c r="IA254" s="106"/>
      <c r="IB254" s="106"/>
      <c r="IC254" s="106"/>
      <c r="ID254" s="106"/>
      <c r="IE254" s="106"/>
      <c r="IF254" s="106"/>
    </row>
    <row r="255" spans="1:240" ht="12.75">
      <c r="A255" s="106"/>
      <c r="B255" s="106"/>
      <c r="C255" s="107"/>
      <c r="D255" s="108"/>
      <c r="E255" s="105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  <c r="BV255" s="106"/>
      <c r="BW255" s="106"/>
      <c r="BX255" s="106"/>
      <c r="BY255" s="106"/>
      <c r="BZ255" s="106"/>
      <c r="CA255" s="106"/>
      <c r="CB255" s="106"/>
      <c r="CC255" s="106"/>
      <c r="CD255" s="106"/>
      <c r="CE255" s="106"/>
      <c r="CF255" s="106"/>
      <c r="CG255" s="106"/>
      <c r="CH255" s="106"/>
      <c r="CI255" s="106"/>
      <c r="CJ255" s="106"/>
      <c r="CK255" s="106"/>
      <c r="CL255" s="106"/>
      <c r="CM255" s="106"/>
      <c r="CN255" s="106"/>
      <c r="CO255" s="106"/>
      <c r="CP255" s="106"/>
      <c r="CQ255" s="106"/>
      <c r="CR255" s="106"/>
      <c r="CS255" s="106"/>
      <c r="CT255" s="106"/>
      <c r="CU255" s="106"/>
      <c r="CV255" s="106"/>
      <c r="CW255" s="106"/>
      <c r="CX255" s="106"/>
      <c r="CY255" s="106"/>
      <c r="CZ255" s="106"/>
      <c r="DA255" s="106"/>
      <c r="DB255" s="106"/>
      <c r="DC255" s="106"/>
      <c r="DD255" s="106"/>
      <c r="DE255" s="106"/>
      <c r="DF255" s="106"/>
      <c r="DG255" s="106"/>
      <c r="DH255" s="106"/>
      <c r="DI255" s="106"/>
      <c r="DJ255" s="106"/>
      <c r="DK255" s="106"/>
      <c r="DL255" s="106"/>
      <c r="DM255" s="106"/>
      <c r="DN255" s="106"/>
      <c r="DO255" s="106"/>
      <c r="DP255" s="106"/>
      <c r="DQ255" s="106"/>
      <c r="DR255" s="106"/>
      <c r="DS255" s="106"/>
      <c r="DT255" s="106"/>
      <c r="DU255" s="106"/>
      <c r="DV255" s="106"/>
      <c r="DW255" s="106"/>
      <c r="DX255" s="106"/>
      <c r="DY255" s="106"/>
      <c r="DZ255" s="106"/>
      <c r="EA255" s="106"/>
      <c r="EB255" s="106"/>
      <c r="EC255" s="106"/>
      <c r="ED255" s="106"/>
      <c r="EE255" s="106"/>
      <c r="EF255" s="106"/>
      <c r="EG255" s="106"/>
      <c r="EH255" s="106"/>
      <c r="EI255" s="106"/>
      <c r="EJ255" s="106"/>
      <c r="EK255" s="106"/>
      <c r="EL255" s="106"/>
      <c r="EM255" s="106"/>
      <c r="EN255" s="106"/>
      <c r="EO255" s="106"/>
      <c r="EP255" s="106"/>
      <c r="EQ255" s="106"/>
      <c r="ER255" s="106"/>
      <c r="ES255" s="106"/>
      <c r="ET255" s="106"/>
      <c r="EU255" s="106"/>
      <c r="EV255" s="106"/>
      <c r="EW255" s="106"/>
      <c r="EX255" s="106"/>
      <c r="EY255" s="106"/>
      <c r="EZ255" s="106"/>
      <c r="FA255" s="106"/>
      <c r="FB255" s="106"/>
      <c r="FC255" s="106"/>
      <c r="FD255" s="106"/>
      <c r="FE255" s="106"/>
      <c r="FF255" s="106"/>
      <c r="FG255" s="106"/>
      <c r="FH255" s="106"/>
      <c r="FI255" s="106"/>
      <c r="FJ255" s="106"/>
      <c r="FK255" s="106"/>
      <c r="FL255" s="106"/>
      <c r="FM255" s="106"/>
      <c r="FN255" s="106"/>
      <c r="FO255" s="106"/>
      <c r="FP255" s="106"/>
      <c r="FQ255" s="106"/>
      <c r="FR255" s="106"/>
      <c r="FS255" s="106"/>
      <c r="FT255" s="106"/>
      <c r="FU255" s="106"/>
      <c r="FV255" s="106"/>
      <c r="FW255" s="106"/>
      <c r="FX255" s="106"/>
      <c r="FY255" s="106"/>
      <c r="FZ255" s="106"/>
      <c r="GA255" s="106"/>
      <c r="GB255" s="106"/>
      <c r="GC255" s="106"/>
      <c r="GD255" s="106"/>
      <c r="GE255" s="106"/>
      <c r="GF255" s="106"/>
      <c r="GG255" s="106"/>
      <c r="GH255" s="106"/>
      <c r="GI255" s="106"/>
      <c r="GJ255" s="106"/>
      <c r="GK255" s="106"/>
      <c r="GL255" s="106"/>
      <c r="GM255" s="106"/>
      <c r="GN255" s="106"/>
      <c r="GO255" s="106"/>
      <c r="GP255" s="106"/>
      <c r="GQ255" s="106"/>
      <c r="GR255" s="106"/>
      <c r="GS255" s="106"/>
      <c r="GT255" s="106"/>
      <c r="GU255" s="106"/>
      <c r="GV255" s="106"/>
      <c r="GW255" s="106"/>
      <c r="GX255" s="106"/>
      <c r="GY255" s="106"/>
      <c r="GZ255" s="106"/>
      <c r="HA255" s="106"/>
      <c r="HB255" s="106"/>
      <c r="HC255" s="106"/>
      <c r="HD255" s="106"/>
      <c r="HE255" s="106"/>
      <c r="HF255" s="106"/>
      <c r="HG255" s="106"/>
      <c r="HH255" s="106"/>
      <c r="HI255" s="106"/>
      <c r="HJ255" s="106"/>
      <c r="HK255" s="106"/>
      <c r="HL255" s="106"/>
      <c r="HM255" s="106"/>
      <c r="HN255" s="106"/>
      <c r="HO255" s="106"/>
      <c r="HP255" s="106"/>
      <c r="HQ255" s="106"/>
      <c r="HR255" s="106"/>
      <c r="HS255" s="106"/>
      <c r="HT255" s="106"/>
      <c r="HU255" s="106"/>
      <c r="HV255" s="106"/>
      <c r="HW255" s="106"/>
      <c r="HX255" s="106"/>
      <c r="HY255" s="106"/>
      <c r="HZ255" s="106"/>
      <c r="IA255" s="106"/>
      <c r="IB255" s="106"/>
      <c r="IC255" s="106"/>
      <c r="ID255" s="106"/>
      <c r="IE255" s="106"/>
      <c r="IF255" s="106"/>
    </row>
    <row r="256" spans="1:240" ht="12.75">
      <c r="A256" s="106"/>
      <c r="B256" s="106"/>
      <c r="C256" s="107"/>
      <c r="D256" s="108"/>
      <c r="E256" s="105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  <c r="BV256" s="106"/>
      <c r="BW256" s="106"/>
      <c r="BX256" s="106"/>
      <c r="BY256" s="106"/>
      <c r="BZ256" s="106"/>
      <c r="CA256" s="106"/>
      <c r="CB256" s="106"/>
      <c r="CC256" s="106"/>
      <c r="CD256" s="106"/>
      <c r="CE256" s="106"/>
      <c r="CF256" s="106"/>
      <c r="CG256" s="106"/>
      <c r="CH256" s="106"/>
      <c r="CI256" s="106"/>
      <c r="CJ256" s="106"/>
      <c r="CK256" s="106"/>
      <c r="CL256" s="106"/>
      <c r="CM256" s="106"/>
      <c r="CN256" s="106"/>
      <c r="CO256" s="106"/>
      <c r="CP256" s="106"/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6"/>
      <c r="DE256" s="106"/>
      <c r="DF256" s="106"/>
      <c r="DG256" s="106"/>
      <c r="DH256" s="106"/>
      <c r="DI256" s="106"/>
      <c r="DJ256" s="106"/>
      <c r="DK256" s="106"/>
      <c r="DL256" s="106"/>
      <c r="DM256" s="106"/>
      <c r="DN256" s="106"/>
      <c r="DO256" s="106"/>
      <c r="DP256" s="106"/>
      <c r="DQ256" s="106"/>
      <c r="DR256" s="106"/>
      <c r="DS256" s="106"/>
      <c r="DT256" s="106"/>
      <c r="DU256" s="106"/>
      <c r="DV256" s="106"/>
      <c r="DW256" s="106"/>
      <c r="DX256" s="106"/>
      <c r="DY256" s="106"/>
      <c r="DZ256" s="106"/>
      <c r="EA256" s="106"/>
      <c r="EB256" s="106"/>
      <c r="EC256" s="106"/>
      <c r="ED256" s="106"/>
      <c r="EE256" s="106"/>
      <c r="EF256" s="106"/>
      <c r="EG256" s="106"/>
      <c r="EH256" s="106"/>
      <c r="EI256" s="106"/>
      <c r="EJ256" s="106"/>
      <c r="EK256" s="106"/>
      <c r="EL256" s="106"/>
      <c r="EM256" s="106"/>
      <c r="EN256" s="106"/>
      <c r="EO256" s="106"/>
      <c r="EP256" s="106"/>
      <c r="EQ256" s="106"/>
      <c r="ER256" s="106"/>
      <c r="ES256" s="106"/>
      <c r="ET256" s="106"/>
      <c r="EU256" s="106"/>
      <c r="EV256" s="106"/>
      <c r="EW256" s="106"/>
      <c r="EX256" s="106"/>
      <c r="EY256" s="106"/>
      <c r="EZ256" s="106"/>
      <c r="FA256" s="106"/>
      <c r="FB256" s="106"/>
      <c r="FC256" s="106"/>
      <c r="FD256" s="106"/>
      <c r="FE256" s="106"/>
      <c r="FF256" s="106"/>
      <c r="FG256" s="106"/>
      <c r="FH256" s="106"/>
      <c r="FI256" s="106"/>
      <c r="FJ256" s="106"/>
      <c r="FK256" s="106"/>
      <c r="FL256" s="106"/>
      <c r="FM256" s="106"/>
      <c r="FN256" s="106"/>
      <c r="FO256" s="106"/>
      <c r="FP256" s="106"/>
      <c r="FQ256" s="106"/>
      <c r="FR256" s="106"/>
      <c r="FS256" s="106"/>
      <c r="FT256" s="106"/>
      <c r="FU256" s="106"/>
      <c r="FV256" s="106"/>
      <c r="FW256" s="106"/>
      <c r="FX256" s="106"/>
      <c r="FY256" s="106"/>
      <c r="FZ256" s="106"/>
      <c r="GA256" s="106"/>
      <c r="GB256" s="106"/>
      <c r="GC256" s="106"/>
      <c r="GD256" s="106"/>
      <c r="GE256" s="106"/>
      <c r="GF256" s="106"/>
      <c r="GG256" s="106"/>
      <c r="GH256" s="106"/>
      <c r="GI256" s="106"/>
      <c r="GJ256" s="106"/>
      <c r="GK256" s="106"/>
      <c r="GL256" s="106"/>
      <c r="GM256" s="106"/>
      <c r="GN256" s="106"/>
      <c r="GO256" s="106"/>
      <c r="GP256" s="106"/>
      <c r="GQ256" s="106"/>
      <c r="GR256" s="106"/>
      <c r="GS256" s="106"/>
      <c r="GT256" s="106"/>
      <c r="GU256" s="106"/>
      <c r="GV256" s="106"/>
      <c r="GW256" s="106"/>
      <c r="GX256" s="106"/>
      <c r="GY256" s="106"/>
      <c r="GZ256" s="106"/>
      <c r="HA256" s="106"/>
      <c r="HB256" s="106"/>
      <c r="HC256" s="106"/>
      <c r="HD256" s="106"/>
      <c r="HE256" s="106"/>
      <c r="HF256" s="106"/>
      <c r="HG256" s="106"/>
      <c r="HH256" s="106"/>
      <c r="HI256" s="106"/>
      <c r="HJ256" s="106"/>
      <c r="HK256" s="106"/>
      <c r="HL256" s="106"/>
      <c r="HM256" s="106"/>
      <c r="HN256" s="106"/>
      <c r="HO256" s="106"/>
      <c r="HP256" s="106"/>
      <c r="HQ256" s="106"/>
      <c r="HR256" s="106"/>
      <c r="HS256" s="106"/>
      <c r="HT256" s="106"/>
      <c r="HU256" s="106"/>
      <c r="HV256" s="106"/>
      <c r="HW256" s="106"/>
      <c r="HX256" s="106"/>
      <c r="HY256" s="106"/>
      <c r="HZ256" s="106"/>
      <c r="IA256" s="106"/>
      <c r="IB256" s="106"/>
      <c r="IC256" s="106"/>
      <c r="ID256" s="106"/>
      <c r="IE256" s="106"/>
      <c r="IF256" s="106"/>
    </row>
    <row r="257" spans="1:240" ht="12.75">
      <c r="A257" s="106"/>
      <c r="B257" s="106"/>
      <c r="C257" s="107"/>
      <c r="D257" s="108"/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6"/>
      <c r="CO257" s="106"/>
      <c r="CP257" s="106"/>
      <c r="CQ257" s="106"/>
      <c r="CR257" s="106"/>
      <c r="CS257" s="106"/>
      <c r="CT257" s="106"/>
      <c r="CU257" s="106"/>
      <c r="CV257" s="106"/>
      <c r="CW257" s="106"/>
      <c r="CX257" s="106"/>
      <c r="CY257" s="106"/>
      <c r="CZ257" s="106"/>
      <c r="DA257" s="106"/>
      <c r="DB257" s="106"/>
      <c r="DC257" s="106"/>
      <c r="DD257" s="106"/>
      <c r="DE257" s="106"/>
      <c r="DF257" s="106"/>
      <c r="DG257" s="106"/>
      <c r="DH257" s="106"/>
      <c r="DI257" s="106"/>
      <c r="DJ257" s="106"/>
      <c r="DK257" s="106"/>
      <c r="DL257" s="106"/>
      <c r="DM257" s="106"/>
      <c r="DN257" s="106"/>
      <c r="DO257" s="106"/>
      <c r="DP257" s="106"/>
      <c r="DQ257" s="106"/>
      <c r="DR257" s="106"/>
      <c r="DS257" s="106"/>
      <c r="DT257" s="106"/>
      <c r="DU257" s="106"/>
      <c r="DV257" s="106"/>
      <c r="DW257" s="106"/>
      <c r="DX257" s="106"/>
      <c r="DY257" s="106"/>
      <c r="DZ257" s="106"/>
      <c r="EA257" s="106"/>
      <c r="EB257" s="106"/>
      <c r="EC257" s="106"/>
      <c r="ED257" s="106"/>
      <c r="EE257" s="106"/>
      <c r="EF257" s="106"/>
      <c r="EG257" s="106"/>
      <c r="EH257" s="106"/>
      <c r="EI257" s="106"/>
      <c r="EJ257" s="106"/>
      <c r="EK257" s="106"/>
      <c r="EL257" s="106"/>
      <c r="EM257" s="106"/>
      <c r="EN257" s="106"/>
      <c r="EO257" s="106"/>
      <c r="EP257" s="106"/>
      <c r="EQ257" s="106"/>
      <c r="ER257" s="106"/>
      <c r="ES257" s="106"/>
      <c r="ET257" s="106"/>
      <c r="EU257" s="106"/>
      <c r="EV257" s="106"/>
      <c r="EW257" s="106"/>
      <c r="EX257" s="106"/>
      <c r="EY257" s="106"/>
      <c r="EZ257" s="106"/>
      <c r="FA257" s="106"/>
      <c r="FB257" s="106"/>
      <c r="FC257" s="106"/>
      <c r="FD257" s="106"/>
      <c r="FE257" s="106"/>
      <c r="FF257" s="106"/>
      <c r="FG257" s="106"/>
      <c r="FH257" s="106"/>
      <c r="FI257" s="106"/>
      <c r="FJ257" s="106"/>
      <c r="FK257" s="106"/>
      <c r="FL257" s="106"/>
      <c r="FM257" s="106"/>
      <c r="FN257" s="106"/>
      <c r="FO257" s="106"/>
      <c r="FP257" s="106"/>
      <c r="FQ257" s="106"/>
      <c r="FR257" s="106"/>
      <c r="FS257" s="106"/>
      <c r="FT257" s="106"/>
      <c r="FU257" s="106"/>
      <c r="FV257" s="106"/>
      <c r="FW257" s="106"/>
      <c r="FX257" s="106"/>
      <c r="FY257" s="106"/>
      <c r="FZ257" s="106"/>
      <c r="GA257" s="106"/>
      <c r="GB257" s="106"/>
      <c r="GC257" s="106"/>
      <c r="GD257" s="106"/>
      <c r="GE257" s="106"/>
      <c r="GF257" s="106"/>
      <c r="GG257" s="106"/>
      <c r="GH257" s="106"/>
      <c r="GI257" s="106"/>
      <c r="GJ257" s="106"/>
      <c r="GK257" s="106"/>
      <c r="GL257" s="106"/>
      <c r="GM257" s="106"/>
      <c r="GN257" s="106"/>
      <c r="GO257" s="106"/>
      <c r="GP257" s="106"/>
      <c r="GQ257" s="106"/>
      <c r="GR257" s="106"/>
      <c r="GS257" s="106"/>
      <c r="GT257" s="106"/>
      <c r="GU257" s="106"/>
      <c r="GV257" s="106"/>
      <c r="GW257" s="106"/>
      <c r="GX257" s="106"/>
      <c r="GY257" s="106"/>
      <c r="GZ257" s="106"/>
      <c r="HA257" s="106"/>
      <c r="HB257" s="106"/>
      <c r="HC257" s="106"/>
      <c r="HD257" s="106"/>
      <c r="HE257" s="106"/>
      <c r="HF257" s="106"/>
      <c r="HG257" s="106"/>
      <c r="HH257" s="106"/>
      <c r="HI257" s="106"/>
      <c r="HJ257" s="106"/>
      <c r="HK257" s="106"/>
      <c r="HL257" s="106"/>
      <c r="HM257" s="106"/>
      <c r="HN257" s="106"/>
      <c r="HO257" s="106"/>
      <c r="HP257" s="106"/>
      <c r="HQ257" s="106"/>
      <c r="HR257" s="106"/>
      <c r="HS257" s="106"/>
      <c r="HT257" s="106"/>
      <c r="HU257" s="106"/>
      <c r="HV257" s="106"/>
      <c r="HW257" s="106"/>
      <c r="HX257" s="106"/>
      <c r="HY257" s="106"/>
      <c r="HZ257" s="106"/>
      <c r="IA257" s="106"/>
      <c r="IB257" s="106"/>
      <c r="IC257" s="106"/>
      <c r="ID257" s="106"/>
      <c r="IE257" s="106"/>
      <c r="IF257" s="106"/>
    </row>
    <row r="258" spans="1:240" ht="12.75">
      <c r="A258" s="106"/>
      <c r="B258" s="106"/>
      <c r="C258" s="107"/>
      <c r="D258" s="108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  <c r="BV258" s="106"/>
      <c r="BW258" s="106"/>
      <c r="BX258" s="106"/>
      <c r="BY258" s="106"/>
      <c r="BZ258" s="106"/>
      <c r="CA258" s="106"/>
      <c r="CB258" s="106"/>
      <c r="CC258" s="106"/>
      <c r="CD258" s="106"/>
      <c r="CE258" s="106"/>
      <c r="CF258" s="106"/>
      <c r="CG258" s="106"/>
      <c r="CH258" s="106"/>
      <c r="CI258" s="106"/>
      <c r="CJ258" s="106"/>
      <c r="CK258" s="106"/>
      <c r="CL258" s="106"/>
      <c r="CM258" s="106"/>
      <c r="CN258" s="106"/>
      <c r="CO258" s="106"/>
      <c r="CP258" s="106"/>
      <c r="CQ258" s="106"/>
      <c r="CR258" s="106"/>
      <c r="CS258" s="106"/>
      <c r="CT258" s="106"/>
      <c r="CU258" s="106"/>
      <c r="CV258" s="106"/>
      <c r="CW258" s="106"/>
      <c r="CX258" s="106"/>
      <c r="CY258" s="106"/>
      <c r="CZ258" s="106"/>
      <c r="DA258" s="106"/>
      <c r="DB258" s="106"/>
      <c r="DC258" s="106"/>
      <c r="DD258" s="106"/>
      <c r="DE258" s="106"/>
      <c r="DF258" s="106"/>
      <c r="DG258" s="106"/>
      <c r="DH258" s="106"/>
      <c r="DI258" s="106"/>
      <c r="DJ258" s="106"/>
      <c r="DK258" s="106"/>
      <c r="DL258" s="106"/>
      <c r="DM258" s="106"/>
      <c r="DN258" s="106"/>
      <c r="DO258" s="106"/>
      <c r="DP258" s="106"/>
      <c r="DQ258" s="106"/>
      <c r="DR258" s="106"/>
      <c r="DS258" s="106"/>
      <c r="DT258" s="106"/>
      <c r="DU258" s="106"/>
      <c r="DV258" s="106"/>
      <c r="DW258" s="106"/>
      <c r="DX258" s="106"/>
      <c r="DY258" s="106"/>
      <c r="DZ258" s="106"/>
      <c r="EA258" s="106"/>
      <c r="EB258" s="106"/>
      <c r="EC258" s="106"/>
      <c r="ED258" s="106"/>
      <c r="EE258" s="106"/>
      <c r="EF258" s="106"/>
      <c r="EG258" s="106"/>
      <c r="EH258" s="106"/>
      <c r="EI258" s="106"/>
      <c r="EJ258" s="106"/>
      <c r="EK258" s="106"/>
      <c r="EL258" s="106"/>
      <c r="EM258" s="106"/>
      <c r="EN258" s="106"/>
      <c r="EO258" s="106"/>
      <c r="EP258" s="106"/>
      <c r="EQ258" s="106"/>
      <c r="ER258" s="106"/>
      <c r="ES258" s="106"/>
      <c r="ET258" s="106"/>
      <c r="EU258" s="106"/>
      <c r="EV258" s="106"/>
      <c r="EW258" s="106"/>
      <c r="EX258" s="106"/>
      <c r="EY258" s="106"/>
      <c r="EZ258" s="106"/>
      <c r="FA258" s="106"/>
      <c r="FB258" s="106"/>
      <c r="FC258" s="10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10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10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10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10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10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106"/>
      <c r="ID258" s="106"/>
      <c r="IE258" s="106"/>
      <c r="IF258" s="106"/>
    </row>
    <row r="259" spans="1:240" ht="12.75">
      <c r="A259" s="106"/>
      <c r="B259" s="106"/>
      <c r="C259" s="107"/>
      <c r="D259" s="108"/>
      <c r="E259" s="105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6"/>
      <c r="CJ259" s="106"/>
      <c r="CK259" s="106"/>
      <c r="CL259" s="106"/>
      <c r="CM259" s="106"/>
      <c r="CN259" s="106"/>
      <c r="CO259" s="106"/>
      <c r="CP259" s="106"/>
      <c r="CQ259" s="106"/>
      <c r="CR259" s="106"/>
      <c r="CS259" s="106"/>
      <c r="CT259" s="106"/>
      <c r="CU259" s="106"/>
      <c r="CV259" s="106"/>
      <c r="CW259" s="106"/>
      <c r="CX259" s="106"/>
      <c r="CY259" s="106"/>
      <c r="CZ259" s="106"/>
      <c r="DA259" s="106"/>
      <c r="DB259" s="106"/>
      <c r="DC259" s="106"/>
      <c r="DD259" s="106"/>
      <c r="DE259" s="106"/>
      <c r="DF259" s="106"/>
      <c r="DG259" s="106"/>
      <c r="DH259" s="106"/>
      <c r="DI259" s="106"/>
      <c r="DJ259" s="106"/>
      <c r="DK259" s="106"/>
      <c r="DL259" s="106"/>
      <c r="DM259" s="106"/>
      <c r="DN259" s="106"/>
      <c r="DO259" s="106"/>
      <c r="DP259" s="106"/>
      <c r="DQ259" s="106"/>
      <c r="DR259" s="106"/>
      <c r="DS259" s="106"/>
      <c r="DT259" s="106"/>
      <c r="DU259" s="106"/>
      <c r="DV259" s="106"/>
      <c r="DW259" s="106"/>
      <c r="DX259" s="106"/>
      <c r="DY259" s="106"/>
      <c r="DZ259" s="106"/>
      <c r="EA259" s="106"/>
      <c r="EB259" s="106"/>
      <c r="EC259" s="106"/>
      <c r="ED259" s="106"/>
      <c r="EE259" s="106"/>
      <c r="EF259" s="106"/>
      <c r="EG259" s="106"/>
      <c r="EH259" s="106"/>
      <c r="EI259" s="106"/>
      <c r="EJ259" s="106"/>
      <c r="EK259" s="106"/>
      <c r="EL259" s="106"/>
      <c r="EM259" s="106"/>
      <c r="EN259" s="106"/>
      <c r="EO259" s="106"/>
      <c r="EP259" s="106"/>
      <c r="EQ259" s="106"/>
      <c r="ER259" s="106"/>
      <c r="ES259" s="106"/>
      <c r="ET259" s="106"/>
      <c r="EU259" s="106"/>
      <c r="EV259" s="106"/>
      <c r="EW259" s="106"/>
      <c r="EX259" s="106"/>
      <c r="EY259" s="106"/>
      <c r="EZ259" s="106"/>
      <c r="FA259" s="106"/>
      <c r="FB259" s="106"/>
      <c r="FC259" s="10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10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10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10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10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10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106"/>
      <c r="ID259" s="106"/>
      <c r="IE259" s="106"/>
      <c r="IF259" s="106"/>
    </row>
    <row r="260" spans="1:240" ht="12.75">
      <c r="A260" s="106"/>
      <c r="B260" s="106"/>
      <c r="C260" s="107"/>
      <c r="D260" s="108"/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I260" s="106"/>
      <c r="CJ260" s="106"/>
      <c r="CK260" s="106"/>
      <c r="CL260" s="106"/>
      <c r="CM260" s="106"/>
      <c r="CN260" s="106"/>
      <c r="CO260" s="106"/>
      <c r="CP260" s="106"/>
      <c r="CQ260" s="106"/>
      <c r="CR260" s="106"/>
      <c r="CS260" s="106"/>
      <c r="CT260" s="106"/>
      <c r="CU260" s="106"/>
      <c r="CV260" s="106"/>
      <c r="CW260" s="106"/>
      <c r="CX260" s="106"/>
      <c r="CY260" s="106"/>
      <c r="CZ260" s="106"/>
      <c r="DA260" s="106"/>
      <c r="DB260" s="106"/>
      <c r="DC260" s="106"/>
      <c r="DD260" s="106"/>
      <c r="DE260" s="106"/>
      <c r="DF260" s="106"/>
      <c r="DG260" s="106"/>
      <c r="DH260" s="106"/>
      <c r="DI260" s="106"/>
      <c r="DJ260" s="106"/>
      <c r="DK260" s="106"/>
      <c r="DL260" s="106"/>
      <c r="DM260" s="106"/>
      <c r="DN260" s="106"/>
      <c r="DO260" s="106"/>
      <c r="DP260" s="106"/>
      <c r="DQ260" s="106"/>
      <c r="DR260" s="106"/>
      <c r="DS260" s="106"/>
      <c r="DT260" s="106"/>
      <c r="DU260" s="106"/>
      <c r="DV260" s="106"/>
      <c r="DW260" s="106"/>
      <c r="DX260" s="106"/>
      <c r="DY260" s="106"/>
      <c r="DZ260" s="106"/>
      <c r="EA260" s="106"/>
      <c r="EB260" s="106"/>
      <c r="EC260" s="106"/>
      <c r="ED260" s="106"/>
      <c r="EE260" s="106"/>
      <c r="EF260" s="106"/>
      <c r="EG260" s="106"/>
      <c r="EH260" s="106"/>
      <c r="EI260" s="106"/>
      <c r="EJ260" s="106"/>
      <c r="EK260" s="106"/>
      <c r="EL260" s="106"/>
      <c r="EM260" s="106"/>
      <c r="EN260" s="106"/>
      <c r="EO260" s="106"/>
      <c r="EP260" s="106"/>
      <c r="EQ260" s="106"/>
      <c r="ER260" s="106"/>
      <c r="ES260" s="106"/>
      <c r="ET260" s="106"/>
      <c r="EU260" s="106"/>
      <c r="EV260" s="106"/>
      <c r="EW260" s="106"/>
      <c r="EX260" s="106"/>
      <c r="EY260" s="106"/>
      <c r="EZ260" s="106"/>
      <c r="FA260" s="106"/>
      <c r="FB260" s="106"/>
      <c r="FC260" s="10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10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10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10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10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10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106"/>
      <c r="ID260" s="106"/>
      <c r="IE260" s="106"/>
      <c r="IF260" s="106"/>
    </row>
    <row r="261" spans="1:240" ht="12.75">
      <c r="A261" s="106"/>
      <c r="B261" s="106"/>
      <c r="C261" s="107"/>
      <c r="D261" s="108"/>
      <c r="E261" s="105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  <c r="BV261" s="106"/>
      <c r="BW261" s="106"/>
      <c r="BX261" s="106"/>
      <c r="BY261" s="106"/>
      <c r="BZ261" s="106"/>
      <c r="CA261" s="106"/>
      <c r="CB261" s="106"/>
      <c r="CC261" s="106"/>
      <c r="CD261" s="106"/>
      <c r="CE261" s="106"/>
      <c r="CF261" s="106"/>
      <c r="CG261" s="106"/>
      <c r="CH261" s="106"/>
      <c r="CI261" s="106"/>
      <c r="CJ261" s="106"/>
      <c r="CK261" s="106"/>
      <c r="CL261" s="106"/>
      <c r="CM261" s="106"/>
      <c r="CN261" s="106"/>
      <c r="CO261" s="106"/>
      <c r="CP261" s="106"/>
      <c r="CQ261" s="106"/>
      <c r="CR261" s="106"/>
      <c r="CS261" s="106"/>
      <c r="CT261" s="106"/>
      <c r="CU261" s="106"/>
      <c r="CV261" s="106"/>
      <c r="CW261" s="106"/>
      <c r="CX261" s="106"/>
      <c r="CY261" s="106"/>
      <c r="CZ261" s="106"/>
      <c r="DA261" s="106"/>
      <c r="DB261" s="106"/>
      <c r="DC261" s="106"/>
      <c r="DD261" s="106"/>
      <c r="DE261" s="106"/>
      <c r="DF261" s="106"/>
      <c r="DG261" s="106"/>
      <c r="DH261" s="106"/>
      <c r="DI261" s="106"/>
      <c r="DJ261" s="106"/>
      <c r="DK261" s="106"/>
      <c r="DL261" s="106"/>
      <c r="DM261" s="106"/>
      <c r="DN261" s="106"/>
      <c r="DO261" s="106"/>
      <c r="DP261" s="106"/>
      <c r="DQ261" s="106"/>
      <c r="DR261" s="106"/>
      <c r="DS261" s="106"/>
      <c r="DT261" s="106"/>
      <c r="DU261" s="106"/>
      <c r="DV261" s="106"/>
      <c r="DW261" s="106"/>
      <c r="DX261" s="106"/>
      <c r="DY261" s="106"/>
      <c r="DZ261" s="106"/>
      <c r="EA261" s="106"/>
      <c r="EB261" s="106"/>
      <c r="EC261" s="106"/>
      <c r="ED261" s="106"/>
      <c r="EE261" s="106"/>
      <c r="EF261" s="106"/>
      <c r="EG261" s="106"/>
      <c r="EH261" s="106"/>
      <c r="EI261" s="106"/>
      <c r="EJ261" s="106"/>
      <c r="EK261" s="106"/>
      <c r="EL261" s="106"/>
      <c r="EM261" s="106"/>
      <c r="EN261" s="106"/>
      <c r="EO261" s="106"/>
      <c r="EP261" s="106"/>
      <c r="EQ261" s="106"/>
      <c r="ER261" s="106"/>
      <c r="ES261" s="106"/>
      <c r="ET261" s="106"/>
      <c r="EU261" s="106"/>
      <c r="EV261" s="106"/>
      <c r="EW261" s="106"/>
      <c r="EX261" s="106"/>
      <c r="EY261" s="106"/>
      <c r="EZ261" s="106"/>
      <c r="FA261" s="106"/>
      <c r="FB261" s="106"/>
      <c r="FC261" s="10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10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10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10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10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10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106"/>
      <c r="ID261" s="106"/>
      <c r="IE261" s="106"/>
      <c r="IF261" s="106"/>
    </row>
  </sheetData>
  <sheetProtection/>
  <mergeCells count="7">
    <mergeCell ref="E6:E9"/>
    <mergeCell ref="A4:B4"/>
    <mergeCell ref="B6:D6"/>
    <mergeCell ref="A23:D23"/>
    <mergeCell ref="A5:D5"/>
    <mergeCell ref="C8:C22"/>
    <mergeCell ref="C1:D1"/>
  </mergeCells>
  <hyperlinks>
    <hyperlink ref="A1" r:id="rId1" display="Κωνσταντίνος Μανιταράς "/>
  </hyperlinks>
  <printOptions/>
  <pageMargins left="0.75" right="0.75" top="1" bottom="1" header="0.5" footer="0.5"/>
  <pageSetup horizontalDpi="300" verticalDpi="300" orientation="portrait" paperSize="148" r:id="rId5"/>
  <ignoredErrors>
    <ignoredError sqref="D20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>
    <tabColor indexed="57"/>
    <pageSetUpPr fitToPage="1"/>
  </sheetPr>
  <dimension ref="C2:Q31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0" defaultRowHeight="12.75"/>
  <cols>
    <col min="1" max="2" width="1.8515625" style="52" customWidth="1"/>
    <col min="3" max="3" width="21.28125" style="59" customWidth="1"/>
    <col min="4" max="4" width="9.421875" style="52" customWidth="1"/>
    <col min="5" max="5" width="1.421875" style="52" customWidth="1"/>
    <col min="6" max="6" width="21.28125" style="52" customWidth="1"/>
    <col min="7" max="7" width="9.421875" style="52" customWidth="1"/>
    <col min="8" max="8" width="2.7109375" style="52" customWidth="1"/>
    <col min="9" max="9" width="22.28125" style="52" customWidth="1"/>
    <col min="10" max="10" width="9.421875" style="52" customWidth="1"/>
    <col min="11" max="11" width="1.1484375" style="52" customWidth="1"/>
    <col min="12" max="12" width="21.28125" style="52" customWidth="1"/>
    <col min="13" max="13" width="9.421875" style="52" customWidth="1"/>
    <col min="14" max="14" width="4.7109375" style="266" customWidth="1"/>
    <col min="15" max="16" width="14.8515625" style="52" hidden="1" customWidth="1"/>
    <col min="17" max="17" width="6.57421875" style="53" hidden="1" customWidth="1"/>
    <col min="18" max="246" width="9.140625" style="52" hidden="1" customWidth="1"/>
    <col min="247" max="16384" width="0" style="52" hidden="1" customWidth="1"/>
  </cols>
  <sheetData>
    <row r="2" spans="12:13" ht="12.75">
      <c r="L2" s="283">
        <f ca="1">NOW()</f>
        <v>40246.36011793982</v>
      </c>
      <c r="M2" s="283"/>
    </row>
    <row r="3" spans="3:9" ht="26.25" customHeight="1">
      <c r="C3" s="80" t="s">
        <v>108</v>
      </c>
      <c r="D3" s="81" t="str">
        <f>+ΦΟΡΜΑ!D8</f>
        <v>ΠΕ</v>
      </c>
      <c r="G3" s="70" t="str">
        <f>IF(+ΦΟΡΜΑ!D20="Ν","NEOΣ","ΠΑΛΑΙΟΣ")</f>
        <v>ΠΑΛΑΙΟΣ</v>
      </c>
      <c r="H3" s="282" t="s">
        <v>104</v>
      </c>
      <c r="I3" s="282"/>
    </row>
    <row r="4" spans="3:4" ht="17.25" customHeight="1">
      <c r="C4" s="80" t="s">
        <v>109</v>
      </c>
      <c r="D4" s="81">
        <f>+ΦΟΡΜΑ!F9</f>
        <v>9</v>
      </c>
    </row>
    <row r="5" spans="3:17" ht="17.25" customHeight="1" thickBot="1">
      <c r="C5" s="287" t="s">
        <v>102</v>
      </c>
      <c r="D5" s="287"/>
      <c r="E5" s="287"/>
      <c r="F5" s="287"/>
      <c r="G5" s="287"/>
      <c r="H5" s="135"/>
      <c r="I5" s="287" t="s">
        <v>103</v>
      </c>
      <c r="J5" s="287"/>
      <c r="K5" s="287"/>
      <c r="L5" s="287"/>
      <c r="M5" s="287"/>
      <c r="P5" s="54" t="s">
        <v>93</v>
      </c>
      <c r="Q5" s="55" t="s">
        <v>94</v>
      </c>
    </row>
    <row r="6" spans="3:17" s="65" customFormat="1" ht="21.75" customHeight="1" thickBot="1" thickTop="1">
      <c r="C6" s="73" t="s">
        <v>72</v>
      </c>
      <c r="D6" s="190">
        <f>+ΦΟΡΜΑ!D9</f>
        <v>1345</v>
      </c>
      <c r="E6" s="284"/>
      <c r="F6" s="74" t="s">
        <v>82</v>
      </c>
      <c r="G6" s="192">
        <f>YG(_nP1+_nP2,1)</f>
        <v>53.29999923706055</v>
      </c>
      <c r="H6" s="136"/>
      <c r="I6" s="73" t="s">
        <v>72</v>
      </c>
      <c r="J6" s="190">
        <f>+D6*0.7</f>
        <v>941.4999999999999</v>
      </c>
      <c r="K6" s="284"/>
      <c r="L6" s="74" t="s">
        <v>82</v>
      </c>
      <c r="M6" s="192">
        <v>0</v>
      </c>
      <c r="N6" s="267"/>
      <c r="O6" s="63">
        <f>+P6:P13</f>
        <v>18023</v>
      </c>
      <c r="P6" s="66">
        <f aca="true" t="shared" si="0" ref="P6:P13">+D6*Q6</f>
        <v>18023</v>
      </c>
      <c r="Q6" s="67">
        <v>13.4</v>
      </c>
    </row>
    <row r="7" spans="3:17" s="65" customFormat="1" ht="21.75" customHeight="1" thickBot="1">
      <c r="C7" s="92" t="s">
        <v>110</v>
      </c>
      <c r="D7" s="191">
        <f>+ΦΟΡΜΑ!D10</f>
        <v>71</v>
      </c>
      <c r="E7" s="285"/>
      <c r="F7" s="68" t="s">
        <v>83</v>
      </c>
      <c r="G7" s="193">
        <f>MTPY(_nP1+TH_KR,_nP2+APOD-TH_KR,cTypos)+P23</f>
        <v>70.93000030517578</v>
      </c>
      <c r="H7" s="136"/>
      <c r="I7" s="92" t="s">
        <v>110</v>
      </c>
      <c r="J7" s="191">
        <v>0</v>
      </c>
      <c r="K7" s="285"/>
      <c r="L7" s="68" t="s">
        <v>83</v>
      </c>
      <c r="M7" s="193">
        <v>0</v>
      </c>
      <c r="N7" s="267"/>
      <c r="O7" s="64">
        <f>+G6:G13-G11-G12</f>
        <v>70.93000030517578</v>
      </c>
      <c r="P7" s="66">
        <f t="shared" si="0"/>
        <v>852</v>
      </c>
      <c r="Q7" s="67">
        <v>12</v>
      </c>
    </row>
    <row r="8" spans="3:17" s="65" customFormat="1" ht="21.75" customHeight="1">
      <c r="C8" s="92" t="s">
        <v>74</v>
      </c>
      <c r="D8" s="191">
        <f>+ΦΟΡΜΑ!D11</f>
        <v>256.08</v>
      </c>
      <c r="E8" s="285"/>
      <c r="F8" s="68" t="s">
        <v>84</v>
      </c>
      <c r="G8" s="193">
        <f>TEADY(_nP1,_nP2,cTypos,1)+P24</f>
        <v>95.61000061035156</v>
      </c>
      <c r="H8" s="136"/>
      <c r="I8" s="92" t="s">
        <v>74</v>
      </c>
      <c r="J8" s="191">
        <v>0</v>
      </c>
      <c r="K8" s="285"/>
      <c r="L8" s="68" t="s">
        <v>84</v>
      </c>
      <c r="M8" s="193">
        <f>TEADY(_nP1,0,cTypos,0)</f>
        <v>0</v>
      </c>
      <c r="N8" s="267"/>
      <c r="P8" s="66">
        <f t="shared" si="0"/>
        <v>3072.96</v>
      </c>
      <c r="Q8" s="67">
        <v>12</v>
      </c>
    </row>
    <row r="9" spans="3:17" s="65" customFormat="1" ht="21.75" customHeight="1">
      <c r="C9" s="92" t="s">
        <v>73</v>
      </c>
      <c r="D9" s="191">
        <f>+ΦΟΡΜΑ!D15</f>
        <v>313.2</v>
      </c>
      <c r="E9" s="285"/>
      <c r="F9" s="68" t="s">
        <v>85</v>
      </c>
      <c r="G9" s="193">
        <f>TPDY(_nP1,_nP2,cTypos)</f>
        <v>53.79999923706055</v>
      </c>
      <c r="H9" s="136"/>
      <c r="I9" s="92" t="s">
        <v>73</v>
      </c>
      <c r="J9" s="191">
        <v>0</v>
      </c>
      <c r="K9" s="285"/>
      <c r="L9" s="68" t="s">
        <v>85</v>
      </c>
      <c r="M9" s="193">
        <f>TPDY(_nP1,0,cTypos)</f>
        <v>53.79999923706055</v>
      </c>
      <c r="N9" s="267"/>
      <c r="P9" s="66">
        <f t="shared" si="0"/>
        <v>3758.3999999999996</v>
      </c>
      <c r="Q9" s="67">
        <v>12</v>
      </c>
    </row>
    <row r="10" spans="3:17" s="65" customFormat="1" ht="21.75" customHeight="1">
      <c r="C10" s="92" t="s">
        <v>75</v>
      </c>
      <c r="D10" s="191">
        <f>+ΦΟΡΜΑ!D14</f>
        <v>0</v>
      </c>
      <c r="E10" s="285"/>
      <c r="F10" s="68" t="s">
        <v>86</v>
      </c>
      <c r="G10" s="193">
        <f>SYNT(_nP1,_nP2,cTypos,1,TH_KR)</f>
        <v>105.84999908447266</v>
      </c>
      <c r="H10" s="136"/>
      <c r="I10" s="92" t="s">
        <v>75</v>
      </c>
      <c r="J10" s="191">
        <v>0</v>
      </c>
      <c r="K10" s="285"/>
      <c r="L10" s="68" t="s">
        <v>86</v>
      </c>
      <c r="M10" s="193">
        <f>SYNT(_nP1,0,cTypos,0,TH_KR)</f>
        <v>105.84999908447266</v>
      </c>
      <c r="N10" s="267"/>
      <c r="P10" s="66">
        <f t="shared" si="0"/>
        <v>0</v>
      </c>
      <c r="Q10" s="67">
        <v>12</v>
      </c>
    </row>
    <row r="11" spans="3:17" s="65" customFormat="1" ht="21.75" customHeight="1">
      <c r="C11" s="92" t="s">
        <v>76</v>
      </c>
      <c r="D11" s="191">
        <f>+ΦΟΡΜΑ!D16</f>
        <v>100</v>
      </c>
      <c r="E11" s="285"/>
      <c r="F11" s="93" t="s">
        <v>88</v>
      </c>
      <c r="G11" s="193">
        <f>+ΦΟΡΜΑ!D18</f>
        <v>0</v>
      </c>
      <c r="H11" s="136"/>
      <c r="I11" s="92" t="s">
        <v>76</v>
      </c>
      <c r="J11" s="191">
        <v>0</v>
      </c>
      <c r="K11" s="285"/>
      <c r="L11" s="93" t="s">
        <v>88</v>
      </c>
      <c r="M11" s="193">
        <v>0</v>
      </c>
      <c r="N11" s="267"/>
      <c r="P11" s="66">
        <f t="shared" si="0"/>
        <v>1200</v>
      </c>
      <c r="Q11" s="67">
        <v>12</v>
      </c>
    </row>
    <row r="12" spans="3:17" s="65" customFormat="1" ht="21.75" customHeight="1">
      <c r="C12" s="92" t="s">
        <v>77</v>
      </c>
      <c r="D12" s="191">
        <f>+ΦΟΡΜΑ!D12</f>
        <v>0</v>
      </c>
      <c r="E12" s="285"/>
      <c r="F12" s="93" t="s">
        <v>89</v>
      </c>
      <c r="G12" s="193">
        <f>+ΦΟΡΜΑ!D19</f>
        <v>0</v>
      </c>
      <c r="H12" s="136"/>
      <c r="I12" s="92" t="s">
        <v>77</v>
      </c>
      <c r="J12" s="191">
        <v>0</v>
      </c>
      <c r="K12" s="285"/>
      <c r="L12" s="93" t="s">
        <v>89</v>
      </c>
      <c r="M12" s="193">
        <v>0</v>
      </c>
      <c r="N12" s="267"/>
      <c r="P12" s="66">
        <f t="shared" si="0"/>
        <v>0</v>
      </c>
      <c r="Q12" s="67">
        <v>12</v>
      </c>
    </row>
    <row r="13" spans="3:17" s="65" customFormat="1" ht="21.75" customHeight="1">
      <c r="C13" s="92" t="s">
        <v>78</v>
      </c>
      <c r="D13" s="191">
        <f>+ΦΟΡΜΑ!D13</f>
        <v>0</v>
      </c>
      <c r="E13" s="285"/>
      <c r="F13" s="93" t="s">
        <v>87</v>
      </c>
      <c r="G13" s="193">
        <f>+ΦΟΡΜΑ!D22</f>
        <v>0</v>
      </c>
      <c r="H13" s="136"/>
      <c r="I13" s="92" t="s">
        <v>78</v>
      </c>
      <c r="J13" s="191">
        <v>0</v>
      </c>
      <c r="K13" s="285"/>
      <c r="L13" s="93" t="s">
        <v>87</v>
      </c>
      <c r="M13" s="193">
        <v>0</v>
      </c>
      <c r="N13" s="267"/>
      <c r="P13" s="69">
        <f t="shared" si="0"/>
        <v>0</v>
      </c>
      <c r="Q13" s="67">
        <v>12</v>
      </c>
    </row>
    <row r="14" spans="3:17" s="65" customFormat="1" ht="21.75" customHeight="1">
      <c r="C14" s="94" t="str">
        <f>+ΦΟΡΜΑ!A17</f>
        <v>Επιδ. Διδ. Προετοιμασίας.</v>
      </c>
      <c r="D14" s="191">
        <f>+ΦΟΡΜΑ!D17</f>
        <v>105</v>
      </c>
      <c r="E14" s="285"/>
      <c r="F14" s="93" t="s">
        <v>92</v>
      </c>
      <c r="G14" s="193">
        <f>+J31</f>
        <v>184.48</v>
      </c>
      <c r="H14" s="137"/>
      <c r="I14" s="92"/>
      <c r="J14" s="191"/>
      <c r="K14" s="285"/>
      <c r="L14" s="93" t="s">
        <v>92</v>
      </c>
      <c r="M14" s="193">
        <f>+J31</f>
        <v>184.48</v>
      </c>
      <c r="N14" s="267"/>
      <c r="Q14" s="67"/>
    </row>
    <row r="15" spans="3:17" s="65" customFormat="1" ht="21.75" customHeight="1" thickBot="1">
      <c r="C15" s="76" t="s">
        <v>79</v>
      </c>
      <c r="D15" s="131">
        <f>SUM(D6:D14)</f>
        <v>2190.2799999999997</v>
      </c>
      <c r="E15" s="285"/>
      <c r="F15" s="140"/>
      <c r="G15" s="194"/>
      <c r="H15" s="138"/>
      <c r="I15" s="76" t="s">
        <v>79</v>
      </c>
      <c r="J15" s="131">
        <f>SUM(J6:J13)</f>
        <v>941.4999999999999</v>
      </c>
      <c r="K15" s="285"/>
      <c r="L15" s="140"/>
      <c r="M15" s="194"/>
      <c r="N15" s="267"/>
      <c r="Q15" s="67"/>
    </row>
    <row r="16" spans="3:17" s="65" customFormat="1" ht="21.75" customHeight="1">
      <c r="C16" s="77" t="s">
        <v>80</v>
      </c>
      <c r="D16" s="191">
        <f>TEADY_ER(_nP1,_nP2,cTypos,1)</f>
        <v>40.349998474121094</v>
      </c>
      <c r="E16" s="285"/>
      <c r="F16" s="113" t="s">
        <v>90</v>
      </c>
      <c r="G16" s="133">
        <f>SUM(G6:G14)</f>
        <v>563.9699984741211</v>
      </c>
      <c r="H16" s="137"/>
      <c r="I16" s="77" t="s">
        <v>80</v>
      </c>
      <c r="J16" s="191">
        <f>TEADY_ER(_nP1,0,cTypos,0)</f>
        <v>0</v>
      </c>
      <c r="K16" s="285"/>
      <c r="L16" s="113" t="s">
        <v>90</v>
      </c>
      <c r="M16" s="133">
        <f>SUM(M6:M14)</f>
        <v>344.1299983215332</v>
      </c>
      <c r="N16" s="267"/>
      <c r="Q16" s="67"/>
    </row>
    <row r="17" spans="3:17" s="65" customFormat="1" ht="21.75" customHeight="1" thickBot="1">
      <c r="C17" s="114" t="s">
        <v>81</v>
      </c>
      <c r="D17" s="132">
        <f>SUM(D15:D16)</f>
        <v>2230.629998474121</v>
      </c>
      <c r="E17" s="286"/>
      <c r="F17" s="78" t="s">
        <v>91</v>
      </c>
      <c r="G17" s="134">
        <f>+D17-G16</f>
        <v>1666.6599999999999</v>
      </c>
      <c r="H17" s="139"/>
      <c r="I17" s="114" t="s">
        <v>81</v>
      </c>
      <c r="J17" s="132">
        <f>SUM(J15:J16)</f>
        <v>941.4999999999999</v>
      </c>
      <c r="K17" s="286"/>
      <c r="L17" s="78" t="s">
        <v>91</v>
      </c>
      <c r="M17" s="134">
        <f>+J17-M16</f>
        <v>597.3700016784667</v>
      </c>
      <c r="N17" s="267"/>
      <c r="Q17" s="67"/>
    </row>
    <row r="18" ht="17.25" customHeight="1" thickTop="1"/>
    <row r="19" ht="17.25" customHeight="1" hidden="1">
      <c r="C19" s="79" t="s">
        <v>120</v>
      </c>
    </row>
    <row r="20" ht="16.5" customHeight="1" hidden="1">
      <c r="C20" s="71">
        <v>33</v>
      </c>
    </row>
    <row r="21" ht="12.75" hidden="1"/>
    <row r="22" spans="3:4" ht="16.5" hidden="1">
      <c r="C22" s="57"/>
      <c r="D22" s="56"/>
    </row>
    <row r="23" spans="3:16" ht="16.5" hidden="1">
      <c r="C23" s="57"/>
      <c r="D23" s="56"/>
      <c r="I23" s="60" t="s">
        <v>95</v>
      </c>
      <c r="J23" s="61">
        <f>SUM(G6:G10)+G13</f>
        <v>379.4899984741211</v>
      </c>
      <c r="O23" s="68" t="s">
        <v>134</v>
      </c>
      <c r="P23" s="75">
        <f>IF(NEOS1="ΝΑΙ",MTPY_ek(_nP1,_nP2),0)</f>
        <v>0</v>
      </c>
    </row>
    <row r="24" spans="3:16" ht="16.5" hidden="1">
      <c r="C24" s="57"/>
      <c r="D24" s="56"/>
      <c r="I24" s="60" t="s">
        <v>96</v>
      </c>
      <c r="J24" s="61">
        <f>+D17-J23</f>
        <v>1851.1399999999999</v>
      </c>
      <c r="O24" s="68" t="s">
        <v>135</v>
      </c>
      <c r="P24" s="75">
        <f>IF(NEOS1="ΝΑΙ",TEADY_ek(_nP1,_nP2,cTypos),0)</f>
        <v>0</v>
      </c>
    </row>
    <row r="25" ht="12.75" hidden="1">
      <c r="J25" s="60"/>
    </row>
    <row r="26" spans="9:10" ht="12.75" hidden="1">
      <c r="I26" s="60" t="s">
        <v>97</v>
      </c>
      <c r="J26" s="61">
        <f>SUM(M6:M10)</f>
        <v>159.6499983215332</v>
      </c>
    </row>
    <row r="27" spans="9:10" ht="12.75" hidden="1">
      <c r="I27" s="60" t="s">
        <v>98</v>
      </c>
      <c r="J27" s="61">
        <f>+J17-J26</f>
        <v>781.8500016784667</v>
      </c>
    </row>
    <row r="28" ht="12.75" hidden="1"/>
    <row r="29" spans="9:10" ht="12.75" hidden="1">
      <c r="I29" s="60" t="s">
        <v>99</v>
      </c>
      <c r="J29" s="62">
        <f>12*J24+2*J27</f>
        <v>23777.380003356935</v>
      </c>
    </row>
    <row r="30" spans="9:10" ht="12.75" hidden="1">
      <c r="I30" s="60" t="s">
        <v>100</v>
      </c>
      <c r="J30" s="62">
        <f>Foros(J29,ΦΟΡΜΑ!D24)</f>
        <v>2582.787018859711</v>
      </c>
    </row>
    <row r="31" spans="9:10" ht="12.75" hidden="1">
      <c r="I31" s="60" t="s">
        <v>101</v>
      </c>
      <c r="J31" s="58">
        <f>+ROUND(J30/14,2)</f>
        <v>184.48</v>
      </c>
    </row>
    <row r="32" ht="12.75" hidden="1"/>
    <row r="33" ht="12.75" hidden="1"/>
  </sheetData>
  <sheetProtection/>
  <mergeCells count="6">
    <mergeCell ref="H3:I3"/>
    <mergeCell ref="L2:M2"/>
    <mergeCell ref="K6:K17"/>
    <mergeCell ref="E6:E17"/>
    <mergeCell ref="C5:G5"/>
    <mergeCell ref="I5:M5"/>
  </mergeCells>
  <printOptions horizontalCentered="1"/>
  <pageMargins left="0.2755905511811024" right="0.2755905511811024" top="0.51" bottom="0.7874015748031497" header="0.27" footer="0.5118110236220472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indexed="12"/>
  </sheetPr>
  <dimension ref="A1:AJ43"/>
  <sheetViews>
    <sheetView view="pageBreakPreview" zoomScaleSheetLayoutView="100" zoomScalePageLayoutView="0" workbookViewId="0" topLeftCell="A1">
      <pane ySplit="5" topLeftCell="BM27" activePane="bottomLeft" state="frozen"/>
      <selection pane="topLeft" activeCell="I16" sqref="I16"/>
      <selection pane="bottomLeft" activeCell="A1" sqref="A1:IV16384"/>
    </sheetView>
  </sheetViews>
  <sheetFormatPr defaultColWidth="8.8515625" defaultRowHeight="12.75"/>
  <cols>
    <col min="1" max="1" width="4.00390625" style="0" customWidth="1"/>
    <col min="2" max="2" width="6.421875" style="115" customWidth="1"/>
    <col min="3" max="10" width="5.00390625" style="112" customWidth="1"/>
    <col min="11" max="11" width="6.140625" style="115" customWidth="1"/>
    <col min="12" max="12" width="6.140625" style="115" hidden="1" customWidth="1"/>
    <col min="13" max="13" width="6.140625" style="0" customWidth="1"/>
    <col min="14" max="14" width="7.140625" style="0" customWidth="1"/>
    <col min="15" max="24" width="5.140625" style="0" customWidth="1"/>
    <col min="25" max="25" width="7.28125" style="0" customWidth="1"/>
    <col min="26" max="26" width="3.57421875" style="219" customWidth="1"/>
    <col min="27" max="31" width="8.8515625" style="0" hidden="1" customWidth="1"/>
    <col min="32" max="32" width="12.57421875" style="0" hidden="1" customWidth="1"/>
    <col min="33" max="34" width="8.8515625" style="0" hidden="1" customWidth="1"/>
    <col min="35" max="36" width="11.8515625" style="0" hidden="1" customWidth="1"/>
    <col min="37" max="59" width="0" style="0" hidden="1" customWidth="1"/>
  </cols>
  <sheetData>
    <row r="1" spans="1:25" ht="10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3.5" customHeight="1">
      <c r="A2" s="290" t="str">
        <f>IF(+ΦΟΡΜΑ!$D$20="Ν","ΝΕΟΣ ΑΣΦΑΛΙΣΜΕΝΟΣ","ΠΑΛΑΙΟΣ ΑΣΦΑΛΙΣΜΕΝΟΣ")</f>
        <v>ΠΑΛΑΙΟΣ ΑΣΦΑΛΙΣΜΕΝΟΣ</v>
      </c>
      <c r="B2" s="290"/>
      <c r="C2" s="290"/>
      <c r="D2" s="290"/>
      <c r="E2" s="291" t="str">
        <f>+ΦΟΡΜΑ!$B$6</f>
        <v>…………………………………………</v>
      </c>
      <c r="F2" s="291"/>
      <c r="G2" s="291"/>
      <c r="H2" s="291"/>
      <c r="I2" s="291"/>
      <c r="J2" s="291"/>
      <c r="K2" s="291"/>
      <c r="U2" s="292">
        <f ca="1">NOW()</f>
        <v>40246.36011793982</v>
      </c>
      <c r="V2" s="292"/>
      <c r="W2" s="292"/>
      <c r="X2" s="292"/>
      <c r="Y2" s="292"/>
      <c r="Z2" s="220"/>
    </row>
    <row r="3" spans="1:26" ht="6.75" customHeight="1">
      <c r="A3" s="121"/>
      <c r="B3" s="121"/>
      <c r="C3" s="121"/>
      <c r="D3" s="121"/>
      <c r="E3" s="122"/>
      <c r="F3" s="122"/>
      <c r="G3" s="122"/>
      <c r="H3" s="122"/>
      <c r="I3" s="122"/>
      <c r="J3" s="122"/>
      <c r="K3" s="122"/>
      <c r="U3" s="120"/>
      <c r="V3" s="120"/>
      <c r="W3" s="120"/>
      <c r="X3" s="120"/>
      <c r="Y3" s="120"/>
      <c r="Z3" s="220"/>
    </row>
    <row r="4" ht="6.75" customHeight="1" thickBot="1"/>
    <row r="5" spans="1:36" s="119" customFormat="1" ht="54" customHeight="1" thickBot="1" thickTop="1">
      <c r="A5" s="152" t="s">
        <v>123</v>
      </c>
      <c r="B5" s="153" t="s">
        <v>126</v>
      </c>
      <c r="C5" s="153" t="str">
        <f>+ΦΟΡΜΑ!$A$10</f>
        <v>Οικογενειακό:</v>
      </c>
      <c r="D5" s="153" t="str">
        <f>+ΦΟΡΜΑ!$A$11</f>
        <v>Επίδομα θέσης:</v>
      </c>
      <c r="E5" s="153" t="str">
        <f>+ΦΟΡΜΑ!$A$12</f>
        <v>Επ. ειδικής απασχόλησης:</v>
      </c>
      <c r="F5" s="153" t="str">
        <f>+ΦΟΡΜΑ!$A$13</f>
        <v>Επ. παραμεθ. Περιοχών:</v>
      </c>
      <c r="G5" s="153" t="str">
        <f>+ΦΟΡΜΑ!$A$14</f>
        <v>Μεταπτυχιακό:</v>
      </c>
      <c r="H5" s="153" t="str">
        <f>+ΦΟΡΜΑ!$A$15</f>
        <v>Εξωδιδακτικό:</v>
      </c>
      <c r="I5" s="153" t="str">
        <f>+ΦΟΡΜΑ!$A$16</f>
        <v>Κίνητρο απόδοσης:</v>
      </c>
      <c r="J5" s="153" t="str">
        <f>+ΦΟΡΜΑ!$A$17</f>
        <v>Επιδ. Διδ. Προετοιμασίας.</v>
      </c>
      <c r="K5" s="153" t="s">
        <v>127</v>
      </c>
      <c r="L5" s="153" t="s">
        <v>124</v>
      </c>
      <c r="M5" s="153" t="s">
        <v>80</v>
      </c>
      <c r="N5" s="153" t="s">
        <v>128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88</v>
      </c>
      <c r="U5" s="153" t="s">
        <v>89</v>
      </c>
      <c r="V5" s="153" t="s">
        <v>87</v>
      </c>
      <c r="W5" s="153" t="s">
        <v>92</v>
      </c>
      <c r="X5" s="153" t="s">
        <v>129</v>
      </c>
      <c r="Y5" s="154" t="s">
        <v>125</v>
      </c>
      <c r="Z5" s="221"/>
      <c r="AA5" s="117"/>
      <c r="AB5" s="117"/>
      <c r="AC5" s="117"/>
      <c r="AD5" s="118" t="s">
        <v>95</v>
      </c>
      <c r="AE5" s="118" t="s">
        <v>96</v>
      </c>
      <c r="AF5" s="118" t="s">
        <v>97</v>
      </c>
      <c r="AG5" s="118" t="s">
        <v>98</v>
      </c>
      <c r="AH5" s="118" t="s">
        <v>99</v>
      </c>
      <c r="AI5" s="118" t="s">
        <v>100</v>
      </c>
      <c r="AJ5" s="118" t="s">
        <v>101</v>
      </c>
    </row>
    <row r="6" spans="1:36" s="143" customFormat="1" ht="18" customHeight="1">
      <c r="A6" s="171">
        <v>18</v>
      </c>
      <c r="B6" s="172">
        <f>+bm(A6,ΦΟΡΜΑ!$D$8)</f>
        <v>985</v>
      </c>
      <c r="C6" s="173">
        <f>+ΦΟΡΜΑ!$D$10</f>
        <v>71</v>
      </c>
      <c r="D6" s="173">
        <f>+ΦΟΡΜΑ!$D$11</f>
        <v>256.08</v>
      </c>
      <c r="E6" s="173">
        <f>+ΦΟΡΜΑ!$D$12</f>
        <v>0</v>
      </c>
      <c r="F6" s="173">
        <f>+ΦΟΡΜΑ!$D$13</f>
        <v>0</v>
      </c>
      <c r="G6" s="173">
        <f>+ΦΟΡΜΑ!$D$14</f>
        <v>0</v>
      </c>
      <c r="H6" s="173">
        <f>+ΦΟΡΜΑ!$D$15</f>
        <v>313.2</v>
      </c>
      <c r="I6" s="173">
        <f>+ΦΟΡΜΑ!$D$16</f>
        <v>100</v>
      </c>
      <c r="J6" s="173">
        <f>+ΦΟΡΜΑ!$D$17</f>
        <v>105</v>
      </c>
      <c r="K6" s="174">
        <f>SUM(B6:J6)</f>
        <v>1830.28</v>
      </c>
      <c r="L6" s="175">
        <f>+C6+D6+E6+F6+H6+I6+J6</f>
        <v>845.28</v>
      </c>
      <c r="M6" s="176">
        <f aca="true" t="shared" si="0" ref="M6:M23">TEADY_ER(+B6,+L6-I6,cTypos,1)</f>
        <v>29.549999237060547</v>
      </c>
      <c r="N6" s="177">
        <f>+K6+M6</f>
        <v>1859.8299992370605</v>
      </c>
      <c r="O6" s="173">
        <f>YG(+B6+L6-I6,1)</f>
        <v>44.119998931884766</v>
      </c>
      <c r="P6" s="173">
        <f aca="true" t="shared" si="1" ref="P6:P23">MTPY(+B6+TH_KR,_nP2+APOD-TH_KR,cTypos)</f>
        <v>56.529998779296875</v>
      </c>
      <c r="Q6" s="173">
        <f aca="true" t="shared" si="2" ref="Q6:Q23">TEADY(+B6,_nP2,cTypos,1)</f>
        <v>74.01000213623047</v>
      </c>
      <c r="R6" s="173">
        <f aca="true" t="shared" si="3" ref="R6:R23">TPDY(+B6,_nP2,cTypos)</f>
        <v>39.400001525878906</v>
      </c>
      <c r="S6" s="173">
        <f aca="true" t="shared" si="4" ref="S6:S23">SYNT(+B6,_nP2,cTypos,1,TH_KR)</f>
        <v>81.83999694824219</v>
      </c>
      <c r="T6" s="173">
        <f>+ΦΟΡΜΑ!$D$18</f>
        <v>0</v>
      </c>
      <c r="U6" s="173">
        <f>+ΦΟΡΜΑ!$D$19</f>
        <v>0</v>
      </c>
      <c r="V6" s="173">
        <f>+ΦΟΡΜΑ!$D$22+AA6</f>
        <v>0</v>
      </c>
      <c r="W6" s="173">
        <f>+AJ6</f>
        <v>118.34</v>
      </c>
      <c r="X6" s="173">
        <f>SUM(O6:W6)</f>
        <v>414.2399983215332</v>
      </c>
      <c r="Y6" s="178">
        <f>+N6-X6</f>
        <v>1445.5900009155273</v>
      </c>
      <c r="Z6" s="248"/>
      <c r="AA6" s="142">
        <f>+ΜΙΣΘΟΔΟΣΙΑ!P23</f>
        <v>0</v>
      </c>
      <c r="AD6" s="142">
        <f>SUM(O6:S6)+V6</f>
        <v>295.8999983215332</v>
      </c>
      <c r="AE6" s="142">
        <f>+N6-AD6</f>
        <v>1563.9300009155272</v>
      </c>
      <c r="AF6" s="142">
        <f>SUM(Q25:S25)</f>
        <v>89.71000160217285</v>
      </c>
      <c r="AG6" s="142">
        <f aca="true" t="shared" si="5" ref="AG6:AG23">+N25-AF6</f>
        <v>620.469998703003</v>
      </c>
      <c r="AH6" s="143">
        <f>12*AE6+2*AG6</f>
        <v>20008.100008392335</v>
      </c>
      <c r="AI6" s="143">
        <f>Foros(+AH6,ΦΟΡΜΑ!$D$24)</f>
        <v>1656.7148419839482</v>
      </c>
      <c r="AJ6" s="143">
        <f>+ROUND(+AI6/14,2)</f>
        <v>118.34</v>
      </c>
    </row>
    <row r="7" spans="1:36" s="143" customFormat="1" ht="18" customHeight="1">
      <c r="A7" s="162">
        <v>17</v>
      </c>
      <c r="B7" s="155">
        <f>+bm(A7,ΦΟΡΜΑ!$D$8)</f>
        <v>1025</v>
      </c>
      <c r="C7" s="156">
        <f>+ΦΟΡΜΑ!$D$10</f>
        <v>71</v>
      </c>
      <c r="D7" s="156">
        <f>+ΦΟΡΜΑ!$D$11</f>
        <v>256.08</v>
      </c>
      <c r="E7" s="156">
        <f>+ΦΟΡΜΑ!$D$12</f>
        <v>0</v>
      </c>
      <c r="F7" s="156">
        <f>+ΦΟΡΜΑ!$D$13</f>
        <v>0</v>
      </c>
      <c r="G7" s="156">
        <f>+ΦΟΡΜΑ!$D$14</f>
        <v>0</v>
      </c>
      <c r="H7" s="156">
        <f>+ΦΟΡΜΑ!$D$15</f>
        <v>313.2</v>
      </c>
      <c r="I7" s="156">
        <f>+ΦΟΡΜΑ!$D$16</f>
        <v>100</v>
      </c>
      <c r="J7" s="156">
        <f>+ΦΟΡΜΑ!$D$17</f>
        <v>105</v>
      </c>
      <c r="K7" s="157">
        <f aca="true" t="shared" si="6" ref="K7:K23">SUM(B7:J7)</f>
        <v>1870.28</v>
      </c>
      <c r="L7" s="158">
        <f>+C7+D7+E7+F7+H7+I7+J7</f>
        <v>845.28</v>
      </c>
      <c r="M7" s="176">
        <f t="shared" si="0"/>
        <v>30.75</v>
      </c>
      <c r="N7" s="159">
        <f aca="true" t="shared" si="7" ref="N7:N23">+K7+M7</f>
        <v>1901.03</v>
      </c>
      <c r="O7" s="173">
        <f aca="true" t="shared" si="8" ref="O7:O23">YG(+B7+L7-I7,1)</f>
        <v>45.13999938964844</v>
      </c>
      <c r="P7" s="156">
        <f t="shared" si="1"/>
        <v>58.130001068115234</v>
      </c>
      <c r="Q7" s="156">
        <f t="shared" si="2"/>
        <v>76.41000366210938</v>
      </c>
      <c r="R7" s="156">
        <f t="shared" si="3"/>
        <v>41</v>
      </c>
      <c r="S7" s="156">
        <f t="shared" si="4"/>
        <v>84.51000274658203</v>
      </c>
      <c r="T7" s="156">
        <f>+ΦΟΡΜΑ!$D$18</f>
        <v>0</v>
      </c>
      <c r="U7" s="156">
        <f>+ΦΟΡΜΑ!$D$19</f>
        <v>0</v>
      </c>
      <c r="V7" s="156">
        <f>+ΦΟΡΜΑ!$D$22+AA7</f>
        <v>0</v>
      </c>
      <c r="W7" s="156">
        <f aca="true" t="shared" si="9" ref="W7:W23">+AJ7</f>
        <v>125.68</v>
      </c>
      <c r="X7" s="156">
        <f aca="true" t="shared" si="10" ref="X7:X23">SUM(O7:W7)</f>
        <v>430.87000686645507</v>
      </c>
      <c r="Y7" s="163">
        <f aca="true" t="shared" si="11" ref="Y7:Y23">+N7-X7</f>
        <v>1470.159993133545</v>
      </c>
      <c r="Z7" s="248"/>
      <c r="AA7" s="142">
        <f>+ΜΙΣΘΟΔΟΣΙΑ!P24</f>
        <v>0</v>
      </c>
      <c r="AD7" s="142">
        <f aca="true" t="shared" si="12" ref="AD7:AD23">SUM(O7:S7)+V7</f>
        <v>305.19000686645506</v>
      </c>
      <c r="AE7" s="142">
        <f aca="true" t="shared" si="13" ref="AE7:AE23">+N7-AD7</f>
        <v>1595.8399931335448</v>
      </c>
      <c r="AF7" s="142">
        <f aca="true" t="shared" si="14" ref="AF7:AF22">SUM(Q26:S26)</f>
        <v>92.70000137329102</v>
      </c>
      <c r="AG7" s="142">
        <f t="shared" si="5"/>
        <v>646.3199990844727</v>
      </c>
      <c r="AH7" s="143">
        <f aca="true" t="shared" si="15" ref="AH7:AH23">12*AE7+2*AG7</f>
        <v>20442.719915771486</v>
      </c>
      <c r="AI7" s="143">
        <f>Foros(+AH7,ΦΟΡΜΑ!$D$24)</f>
        <v>1759.4589880883793</v>
      </c>
      <c r="AJ7" s="143">
        <f aca="true" t="shared" si="16" ref="AJ7:AJ23">+ROUND(+AI7/14,2)</f>
        <v>125.68</v>
      </c>
    </row>
    <row r="8" spans="1:36" s="143" customFormat="1" ht="18" customHeight="1">
      <c r="A8" s="162">
        <v>16</v>
      </c>
      <c r="B8" s="155">
        <f>+bm(A8,ΦΟΡΜΑ!$D$8)</f>
        <v>1064</v>
      </c>
      <c r="C8" s="156">
        <f>+ΦΟΡΜΑ!$D$10</f>
        <v>71</v>
      </c>
      <c r="D8" s="156">
        <f>+ΦΟΡΜΑ!$D$11</f>
        <v>256.08</v>
      </c>
      <c r="E8" s="156">
        <f>+ΦΟΡΜΑ!$D$12</f>
        <v>0</v>
      </c>
      <c r="F8" s="156">
        <f>+ΦΟΡΜΑ!$D$13</f>
        <v>0</v>
      </c>
      <c r="G8" s="156">
        <f>+ΦΟΡΜΑ!$D$14</f>
        <v>0</v>
      </c>
      <c r="H8" s="156">
        <f>+ΦΟΡΜΑ!$D$15</f>
        <v>313.2</v>
      </c>
      <c r="I8" s="156">
        <f>+ΦΟΡΜΑ!$D$16</f>
        <v>100</v>
      </c>
      <c r="J8" s="156">
        <f>+ΦΟΡΜΑ!$D$17</f>
        <v>105</v>
      </c>
      <c r="K8" s="157">
        <f t="shared" si="6"/>
        <v>1909.28</v>
      </c>
      <c r="L8" s="158">
        <f aca="true" t="shared" si="17" ref="L8:L23">+C8+D8+E8+F8+H8+I8+J8</f>
        <v>845.28</v>
      </c>
      <c r="M8" s="176">
        <f t="shared" si="0"/>
        <v>31.920000076293945</v>
      </c>
      <c r="N8" s="159">
        <f t="shared" si="7"/>
        <v>1941.200000076294</v>
      </c>
      <c r="O8" s="173">
        <f t="shared" si="8"/>
        <v>46.13999938964844</v>
      </c>
      <c r="P8" s="156">
        <f t="shared" si="1"/>
        <v>59.689998626708984</v>
      </c>
      <c r="Q8" s="156">
        <f t="shared" si="2"/>
        <v>78.75</v>
      </c>
      <c r="R8" s="156">
        <f t="shared" si="3"/>
        <v>42.560001373291016</v>
      </c>
      <c r="S8" s="156">
        <f t="shared" si="4"/>
        <v>87.11000122070313</v>
      </c>
      <c r="T8" s="156">
        <f>+ΦΟΡΜΑ!$D$18</f>
        <v>0</v>
      </c>
      <c r="U8" s="156">
        <f>+ΦΟΡΜΑ!$D$19</f>
        <v>0</v>
      </c>
      <c r="V8" s="156">
        <f>+ΦΟΡΜΑ!$D$22</f>
        <v>0</v>
      </c>
      <c r="W8" s="156">
        <f t="shared" si="9"/>
        <v>132.83</v>
      </c>
      <c r="X8" s="156">
        <f t="shared" si="10"/>
        <v>447.0800006103516</v>
      </c>
      <c r="Y8" s="163">
        <f t="shared" si="11"/>
        <v>1494.1199994659423</v>
      </c>
      <c r="Z8" s="248"/>
      <c r="AA8" s="142"/>
      <c r="AD8" s="142">
        <f t="shared" si="12"/>
        <v>314.25000061035155</v>
      </c>
      <c r="AE8" s="142">
        <f t="shared" si="13"/>
        <v>1626.9499994659423</v>
      </c>
      <c r="AF8" s="142">
        <f t="shared" si="14"/>
        <v>95.61000122070313</v>
      </c>
      <c r="AG8" s="142">
        <f t="shared" si="5"/>
        <v>671.5299989318847</v>
      </c>
      <c r="AH8" s="143">
        <f t="shared" si="15"/>
        <v>20866.459991455078</v>
      </c>
      <c r="AI8" s="143">
        <f>Foros(+AH8,ΦΟΡΜΑ!$D$24)</f>
        <v>1859.6311419799804</v>
      </c>
      <c r="AJ8" s="143">
        <f t="shared" si="16"/>
        <v>132.83</v>
      </c>
    </row>
    <row r="9" spans="1:36" s="143" customFormat="1" ht="18" customHeight="1">
      <c r="A9" s="162">
        <v>15</v>
      </c>
      <c r="B9" s="263">
        <f>+bm(A9,ΦΟΡΜΑ!$D$8)</f>
        <v>1104</v>
      </c>
      <c r="C9" s="156">
        <f>+ΦΟΡΜΑ!$D$10</f>
        <v>71</v>
      </c>
      <c r="D9" s="156">
        <f>+ΦΟΡΜΑ!$D$11</f>
        <v>256.08</v>
      </c>
      <c r="E9" s="156">
        <f>+ΦΟΡΜΑ!$D$12</f>
        <v>0</v>
      </c>
      <c r="F9" s="156">
        <f>+ΦΟΡΜΑ!$D$13</f>
        <v>0</v>
      </c>
      <c r="G9" s="156">
        <f>+ΦΟΡΜΑ!$D$14</f>
        <v>0</v>
      </c>
      <c r="H9" s="156">
        <f>+ΦΟΡΜΑ!$D$15</f>
        <v>313.2</v>
      </c>
      <c r="I9" s="156">
        <f>+ΦΟΡΜΑ!$D$16</f>
        <v>100</v>
      </c>
      <c r="J9" s="156">
        <f>+ΦΟΡΜΑ!$D$17</f>
        <v>105</v>
      </c>
      <c r="K9" s="157">
        <f t="shared" si="6"/>
        <v>1949.28</v>
      </c>
      <c r="L9" s="158">
        <f t="shared" si="17"/>
        <v>845.28</v>
      </c>
      <c r="M9" s="176">
        <f t="shared" si="0"/>
        <v>33.119998931884766</v>
      </c>
      <c r="N9" s="159">
        <f t="shared" si="7"/>
        <v>1982.3999989318847</v>
      </c>
      <c r="O9" s="173">
        <f t="shared" si="8"/>
        <v>47.15999984741211</v>
      </c>
      <c r="P9" s="156">
        <f t="shared" si="1"/>
        <v>61.290000915527344</v>
      </c>
      <c r="Q9" s="156">
        <f t="shared" si="2"/>
        <v>81.1500015258789</v>
      </c>
      <c r="R9" s="156">
        <f t="shared" si="3"/>
        <v>44.15999984741211</v>
      </c>
      <c r="S9" s="156">
        <f t="shared" si="4"/>
        <v>89.77999938964844</v>
      </c>
      <c r="T9" s="156">
        <f>+ΦΟΡΜΑ!$D$18</f>
        <v>0</v>
      </c>
      <c r="U9" s="156">
        <f>+ΦΟΡΜΑ!$D$19</f>
        <v>0</v>
      </c>
      <c r="V9" s="156">
        <f>+ΦΟΡΜΑ!$D$22</f>
        <v>0</v>
      </c>
      <c r="W9" s="156">
        <f t="shared" si="9"/>
        <v>140.17</v>
      </c>
      <c r="X9" s="156">
        <f t="shared" si="10"/>
        <v>463.71000152587885</v>
      </c>
      <c r="Y9" s="163">
        <f t="shared" si="11"/>
        <v>1518.689997406006</v>
      </c>
      <c r="Z9" s="248"/>
      <c r="AA9" s="142"/>
      <c r="AD9" s="142">
        <f t="shared" si="12"/>
        <v>323.5400015258789</v>
      </c>
      <c r="AE9" s="142">
        <f t="shared" si="13"/>
        <v>1658.8599974060057</v>
      </c>
      <c r="AF9" s="142">
        <f t="shared" si="14"/>
        <v>98.59999908447266</v>
      </c>
      <c r="AG9" s="142">
        <f t="shared" si="5"/>
        <v>697.3800012207031</v>
      </c>
      <c r="AH9" s="143">
        <f t="shared" si="15"/>
        <v>21301.079971313477</v>
      </c>
      <c r="AI9" s="143">
        <f>Foros(+AH9,ΦΟΡΜΑ!$D$24)</f>
        <v>1962.375305218506</v>
      </c>
      <c r="AJ9" s="143">
        <f t="shared" si="16"/>
        <v>140.17</v>
      </c>
    </row>
    <row r="10" spans="1:36" s="143" customFormat="1" ht="18" customHeight="1">
      <c r="A10" s="162">
        <v>14</v>
      </c>
      <c r="B10" s="263">
        <f>+bm(A10,ΦΟΡΜΑ!$D$8)</f>
        <v>1144</v>
      </c>
      <c r="C10" s="156">
        <f>+ΦΟΡΜΑ!$D$10</f>
        <v>71</v>
      </c>
      <c r="D10" s="156">
        <f>+ΦΟΡΜΑ!$D$11</f>
        <v>256.08</v>
      </c>
      <c r="E10" s="156">
        <f>+ΦΟΡΜΑ!$D$12</f>
        <v>0</v>
      </c>
      <c r="F10" s="156">
        <f>+ΦΟΡΜΑ!$D$13</f>
        <v>0</v>
      </c>
      <c r="G10" s="156">
        <f>+ΦΟΡΜΑ!$D$14</f>
        <v>0</v>
      </c>
      <c r="H10" s="156">
        <f>+ΦΟΡΜΑ!$D$15</f>
        <v>313.2</v>
      </c>
      <c r="I10" s="156">
        <f>+ΦΟΡΜΑ!$D$16</f>
        <v>100</v>
      </c>
      <c r="J10" s="156">
        <f>+ΦΟΡΜΑ!$D$17</f>
        <v>105</v>
      </c>
      <c r="K10" s="157">
        <f t="shared" si="6"/>
        <v>1989.28</v>
      </c>
      <c r="L10" s="158">
        <f t="shared" si="17"/>
        <v>845.28</v>
      </c>
      <c r="M10" s="176">
        <f t="shared" si="0"/>
        <v>34.31999969482422</v>
      </c>
      <c r="N10" s="159">
        <f t="shared" si="7"/>
        <v>2023.5999996948242</v>
      </c>
      <c r="O10" s="173">
        <f t="shared" si="8"/>
        <v>48.18000030517578</v>
      </c>
      <c r="P10" s="156">
        <f t="shared" si="1"/>
        <v>62.88999938964844</v>
      </c>
      <c r="Q10" s="156">
        <f t="shared" si="2"/>
        <v>83.55000305175781</v>
      </c>
      <c r="R10" s="156">
        <f t="shared" si="3"/>
        <v>45.7599983215332</v>
      </c>
      <c r="S10" s="156">
        <f t="shared" si="4"/>
        <v>92.44000305175781</v>
      </c>
      <c r="T10" s="156">
        <f>+ΦΟΡΜΑ!$D$18</f>
        <v>0</v>
      </c>
      <c r="U10" s="156">
        <f>+ΦΟΡΜΑ!$D$19</f>
        <v>0</v>
      </c>
      <c r="V10" s="156">
        <f>+ΦΟΡΜΑ!$D$22</f>
        <v>0</v>
      </c>
      <c r="W10" s="156">
        <f t="shared" si="9"/>
        <v>147.51</v>
      </c>
      <c r="X10" s="156">
        <f t="shared" si="10"/>
        <v>480.330004119873</v>
      </c>
      <c r="Y10" s="163">
        <f t="shared" si="11"/>
        <v>1543.2699955749513</v>
      </c>
      <c r="Z10" s="248"/>
      <c r="AD10" s="142">
        <f t="shared" si="12"/>
        <v>332.82000411987303</v>
      </c>
      <c r="AE10" s="142">
        <f t="shared" si="13"/>
        <v>1690.779995574951</v>
      </c>
      <c r="AF10" s="142">
        <f t="shared" si="14"/>
        <v>101.57999862670898</v>
      </c>
      <c r="AG10" s="142">
        <f t="shared" si="5"/>
        <v>723.2400018310547</v>
      </c>
      <c r="AH10" s="143">
        <f t="shared" si="15"/>
        <v>21735.839950561523</v>
      </c>
      <c r="AI10" s="143">
        <f>Foros(+AH10,ΦΟΡΜΑ!$D$24)</f>
        <v>2065.1525643127443</v>
      </c>
      <c r="AJ10" s="143">
        <f t="shared" si="16"/>
        <v>147.51</v>
      </c>
    </row>
    <row r="11" spans="1:36" s="143" customFormat="1" ht="18" customHeight="1">
      <c r="A11" s="162">
        <v>13</v>
      </c>
      <c r="B11" s="263">
        <f>+bm(A11,ΦΟΡΜΑ!$D$8)</f>
        <v>1185</v>
      </c>
      <c r="C11" s="156">
        <f>+ΦΟΡΜΑ!$D$10</f>
        <v>71</v>
      </c>
      <c r="D11" s="156">
        <f>+ΦΟΡΜΑ!$D$11</f>
        <v>256.08</v>
      </c>
      <c r="E11" s="156">
        <f>+ΦΟΡΜΑ!$D$12</f>
        <v>0</v>
      </c>
      <c r="F11" s="156">
        <f>+ΦΟΡΜΑ!$D$13</f>
        <v>0</v>
      </c>
      <c r="G11" s="156">
        <f>+ΦΟΡΜΑ!$D$14</f>
        <v>0</v>
      </c>
      <c r="H11" s="156">
        <f>+ΦΟΡΜΑ!$D$15</f>
        <v>313.2</v>
      </c>
      <c r="I11" s="156">
        <f>+ΦΟΡΜΑ!$D$16</f>
        <v>100</v>
      </c>
      <c r="J11" s="156">
        <f>+ΦΟΡΜΑ!$D$17</f>
        <v>105</v>
      </c>
      <c r="K11" s="157">
        <f t="shared" si="6"/>
        <v>2030.28</v>
      </c>
      <c r="L11" s="158">
        <f t="shared" si="17"/>
        <v>845.28</v>
      </c>
      <c r="M11" s="176">
        <f t="shared" si="0"/>
        <v>35.54999923706055</v>
      </c>
      <c r="N11" s="159">
        <f t="shared" si="7"/>
        <v>2065.8299992370603</v>
      </c>
      <c r="O11" s="173">
        <f t="shared" si="8"/>
        <v>49.220001220703125</v>
      </c>
      <c r="P11" s="156">
        <f t="shared" si="1"/>
        <v>64.52999877929688</v>
      </c>
      <c r="Q11" s="156">
        <f t="shared" si="2"/>
        <v>86.01000213623047</v>
      </c>
      <c r="R11" s="156">
        <f t="shared" si="3"/>
        <v>47.400001525878906</v>
      </c>
      <c r="S11" s="156">
        <f t="shared" si="4"/>
        <v>95.18000091552734</v>
      </c>
      <c r="T11" s="156">
        <f>+ΦΟΡΜΑ!$D$18</f>
        <v>0</v>
      </c>
      <c r="U11" s="156">
        <f>+ΦΟΡΜΑ!$D$19</f>
        <v>0</v>
      </c>
      <c r="V11" s="156">
        <f>+ΦΟΡΜΑ!$D$22</f>
        <v>0</v>
      </c>
      <c r="W11" s="156">
        <f t="shared" si="9"/>
        <v>155.29</v>
      </c>
      <c r="X11" s="156">
        <f t="shared" si="10"/>
        <v>497.63000457763667</v>
      </c>
      <c r="Y11" s="163">
        <f t="shared" si="11"/>
        <v>1568.1999946594237</v>
      </c>
      <c r="Z11" s="248"/>
      <c r="AA11" s="142"/>
      <c r="AD11" s="142">
        <f t="shared" si="12"/>
        <v>342.3400045776367</v>
      </c>
      <c r="AE11" s="142">
        <f t="shared" si="13"/>
        <v>1723.4899946594237</v>
      </c>
      <c r="AF11" s="142">
        <f t="shared" si="14"/>
        <v>104.65000213623047</v>
      </c>
      <c r="AG11" s="142">
        <f t="shared" si="5"/>
        <v>749.7299970245361</v>
      </c>
      <c r="AH11" s="143">
        <f t="shared" si="15"/>
        <v>22181.33992996216</v>
      </c>
      <c r="AI11" s="143">
        <f>Foros(+AH11,ΦΟΡΜΑ!$D$24)</f>
        <v>2174.0411560633092</v>
      </c>
      <c r="AJ11" s="143">
        <f t="shared" si="16"/>
        <v>155.29</v>
      </c>
    </row>
    <row r="12" spans="1:36" s="143" customFormat="1" ht="18" customHeight="1">
      <c r="A12" s="162">
        <v>12</v>
      </c>
      <c r="B12" s="263">
        <f>+bm(A12,ΦΟΡΜΑ!$D$8)</f>
        <v>1224</v>
      </c>
      <c r="C12" s="156">
        <f>+ΦΟΡΜΑ!$D$10</f>
        <v>71</v>
      </c>
      <c r="D12" s="156">
        <f>+ΦΟΡΜΑ!$D$11</f>
        <v>256.08</v>
      </c>
      <c r="E12" s="156">
        <f>+ΦΟΡΜΑ!$D$12</f>
        <v>0</v>
      </c>
      <c r="F12" s="156">
        <f>+ΦΟΡΜΑ!$D$13</f>
        <v>0</v>
      </c>
      <c r="G12" s="156">
        <f>+ΦΟΡΜΑ!$D$14</f>
        <v>0</v>
      </c>
      <c r="H12" s="156">
        <f>+ΦΟΡΜΑ!$D$15</f>
        <v>313.2</v>
      </c>
      <c r="I12" s="156">
        <f>+ΦΟΡΜΑ!$D$16</f>
        <v>100</v>
      </c>
      <c r="J12" s="156">
        <f>+ΦΟΡΜΑ!$D$17</f>
        <v>105</v>
      </c>
      <c r="K12" s="157">
        <f t="shared" si="6"/>
        <v>2069.2799999999997</v>
      </c>
      <c r="L12" s="158">
        <f t="shared" si="17"/>
        <v>845.28</v>
      </c>
      <c r="M12" s="176">
        <f t="shared" si="0"/>
        <v>36.720001220703125</v>
      </c>
      <c r="N12" s="159">
        <f t="shared" si="7"/>
        <v>2106.000001220703</v>
      </c>
      <c r="O12" s="173">
        <f t="shared" si="8"/>
        <v>50.220001220703125</v>
      </c>
      <c r="P12" s="156">
        <f t="shared" si="1"/>
        <v>66.08999633789062</v>
      </c>
      <c r="Q12" s="156">
        <f t="shared" si="2"/>
        <v>88.3499984741211</v>
      </c>
      <c r="R12" s="156">
        <f t="shared" si="3"/>
        <v>48.959999084472656</v>
      </c>
      <c r="S12" s="156">
        <f t="shared" si="4"/>
        <v>97.77999938964844</v>
      </c>
      <c r="T12" s="156">
        <f>+ΦΟΡΜΑ!$D$18</f>
        <v>0</v>
      </c>
      <c r="U12" s="156">
        <f>+ΦΟΡΜΑ!$D$19</f>
        <v>0</v>
      </c>
      <c r="V12" s="156">
        <f>+ΦΟΡΜΑ!$D$22</f>
        <v>0</v>
      </c>
      <c r="W12" s="156">
        <f t="shared" si="9"/>
        <v>163.04</v>
      </c>
      <c r="X12" s="156">
        <f t="shared" si="10"/>
        <v>514.4399945068359</v>
      </c>
      <c r="Y12" s="163">
        <f t="shared" si="11"/>
        <v>1591.560006713867</v>
      </c>
      <c r="Z12" s="248"/>
      <c r="AA12" s="142">
        <f>SUM(AA6:AA9)</f>
        <v>0</v>
      </c>
      <c r="AD12" s="142">
        <f t="shared" si="12"/>
        <v>351.3999945068359</v>
      </c>
      <c r="AE12" s="142">
        <f t="shared" si="13"/>
        <v>1754.600006713867</v>
      </c>
      <c r="AF12" s="142">
        <f t="shared" si="14"/>
        <v>107.56000198364258</v>
      </c>
      <c r="AG12" s="142">
        <f t="shared" si="5"/>
        <v>774.9399987792968</v>
      </c>
      <c r="AH12" s="143">
        <f t="shared" si="15"/>
        <v>22605.080078125</v>
      </c>
      <c r="AI12" s="143">
        <f>Foros(+AH12,ΦΟΡΜΑ!$D$24)</f>
        <v>2282.5610080078127</v>
      </c>
      <c r="AJ12" s="143">
        <f t="shared" si="16"/>
        <v>163.04</v>
      </c>
    </row>
    <row r="13" spans="1:36" s="143" customFormat="1" ht="18" customHeight="1">
      <c r="A13" s="162">
        <v>11</v>
      </c>
      <c r="B13" s="263">
        <f>+bm(A13,ΦΟΡΜΑ!$D$8)</f>
        <v>1264</v>
      </c>
      <c r="C13" s="156">
        <f>+ΦΟΡΜΑ!$D$10</f>
        <v>71</v>
      </c>
      <c r="D13" s="156">
        <f>+ΦΟΡΜΑ!$D$11</f>
        <v>256.08</v>
      </c>
      <c r="E13" s="156">
        <f>+ΦΟΡΜΑ!$D$12</f>
        <v>0</v>
      </c>
      <c r="F13" s="156">
        <f>+ΦΟΡΜΑ!$D$13</f>
        <v>0</v>
      </c>
      <c r="G13" s="156">
        <f>+ΦΟΡΜΑ!$D$14</f>
        <v>0</v>
      </c>
      <c r="H13" s="156">
        <f>+ΦΟΡΜΑ!$D$15</f>
        <v>313.2</v>
      </c>
      <c r="I13" s="156">
        <f>+ΦΟΡΜΑ!$D$16</f>
        <v>100</v>
      </c>
      <c r="J13" s="156">
        <f>+ΦΟΡΜΑ!$D$17</f>
        <v>105</v>
      </c>
      <c r="K13" s="157">
        <f t="shared" si="6"/>
        <v>2109.2799999999997</v>
      </c>
      <c r="L13" s="158">
        <f t="shared" si="17"/>
        <v>845.28</v>
      </c>
      <c r="M13" s="176">
        <f t="shared" si="0"/>
        <v>37.91999816894531</v>
      </c>
      <c r="N13" s="159">
        <f t="shared" si="7"/>
        <v>2147.199998168945</v>
      </c>
      <c r="O13" s="173">
        <f t="shared" si="8"/>
        <v>51.2400016784668</v>
      </c>
      <c r="P13" s="156">
        <f t="shared" si="1"/>
        <v>67.69000244140625</v>
      </c>
      <c r="Q13" s="156">
        <f t="shared" si="2"/>
        <v>90.75</v>
      </c>
      <c r="R13" s="156">
        <f t="shared" si="3"/>
        <v>50.560001373291016</v>
      </c>
      <c r="S13" s="156">
        <f t="shared" si="4"/>
        <v>100.44999755859375</v>
      </c>
      <c r="T13" s="156">
        <f>+ΦΟΡΜΑ!$D$18</f>
        <v>0</v>
      </c>
      <c r="U13" s="156">
        <f>+ΦΟΡΜΑ!$D$19</f>
        <v>0</v>
      </c>
      <c r="V13" s="156">
        <f>+ΦΟΡΜΑ!$D$22</f>
        <v>0</v>
      </c>
      <c r="W13" s="156">
        <f t="shared" si="9"/>
        <v>170.99</v>
      </c>
      <c r="X13" s="156">
        <f t="shared" si="10"/>
        <v>531.6800030517578</v>
      </c>
      <c r="Y13" s="163">
        <f t="shared" si="11"/>
        <v>1615.5199951171871</v>
      </c>
      <c r="Z13" s="248"/>
      <c r="AA13" s="142"/>
      <c r="AD13" s="142">
        <f t="shared" si="12"/>
        <v>360.6900030517578</v>
      </c>
      <c r="AE13" s="142">
        <f t="shared" si="13"/>
        <v>1786.5099951171874</v>
      </c>
      <c r="AF13" s="142">
        <f t="shared" si="14"/>
        <v>110.54999603271484</v>
      </c>
      <c r="AG13" s="142">
        <f t="shared" si="5"/>
        <v>800.7900048828125</v>
      </c>
      <c r="AH13" s="143">
        <f t="shared" si="15"/>
        <v>23039.699951171875</v>
      </c>
      <c r="AI13" s="143">
        <f>Foros(+AH13,ΦΟΡΜΑ!$D$24)</f>
        <v>2393.867157495117</v>
      </c>
      <c r="AJ13" s="143">
        <f t="shared" si="16"/>
        <v>170.99</v>
      </c>
    </row>
    <row r="14" spans="1:36" s="143" customFormat="1" ht="18" customHeight="1">
      <c r="A14" s="162">
        <v>10</v>
      </c>
      <c r="B14" s="263">
        <f>+bm(A14,ΦΟΡΜΑ!$D$8)</f>
        <v>1305</v>
      </c>
      <c r="C14" s="156">
        <f>+ΦΟΡΜΑ!$D$10</f>
        <v>71</v>
      </c>
      <c r="D14" s="156">
        <f>+ΦΟΡΜΑ!$D$11</f>
        <v>256.08</v>
      </c>
      <c r="E14" s="156">
        <f>+ΦΟΡΜΑ!$D$12</f>
        <v>0</v>
      </c>
      <c r="F14" s="156">
        <f>+ΦΟΡΜΑ!$D$13</f>
        <v>0</v>
      </c>
      <c r="G14" s="156">
        <f>+ΦΟΡΜΑ!$D$14</f>
        <v>0</v>
      </c>
      <c r="H14" s="156">
        <f>+ΦΟΡΜΑ!$D$15</f>
        <v>313.2</v>
      </c>
      <c r="I14" s="156">
        <f>+ΦΟΡΜΑ!$D$16</f>
        <v>100</v>
      </c>
      <c r="J14" s="156">
        <f>+ΦΟΡΜΑ!$D$17</f>
        <v>105</v>
      </c>
      <c r="K14" s="157">
        <f t="shared" si="6"/>
        <v>2150.2799999999997</v>
      </c>
      <c r="L14" s="158">
        <f t="shared" si="17"/>
        <v>845.28</v>
      </c>
      <c r="M14" s="176">
        <f t="shared" si="0"/>
        <v>39.150001525878906</v>
      </c>
      <c r="N14" s="159">
        <f t="shared" si="7"/>
        <v>2189.4300015258787</v>
      </c>
      <c r="O14" s="173">
        <f t="shared" si="8"/>
        <v>52.279998779296875</v>
      </c>
      <c r="P14" s="156">
        <f t="shared" si="1"/>
        <v>69.33000183105469</v>
      </c>
      <c r="Q14" s="156">
        <f t="shared" si="2"/>
        <v>93.20999908447266</v>
      </c>
      <c r="R14" s="156">
        <f t="shared" si="3"/>
        <v>52.20000076293945</v>
      </c>
      <c r="S14" s="156">
        <f t="shared" si="4"/>
        <v>103.18000091552734</v>
      </c>
      <c r="T14" s="156">
        <f>+ΦΟΡΜΑ!$D$18</f>
        <v>0</v>
      </c>
      <c r="U14" s="156">
        <f>+ΦΟΡΜΑ!$D$19</f>
        <v>0</v>
      </c>
      <c r="V14" s="156">
        <f>+ΦΟΡΜΑ!$D$22</f>
        <v>0</v>
      </c>
      <c r="W14" s="156">
        <f t="shared" si="9"/>
        <v>179.14</v>
      </c>
      <c r="X14" s="156">
        <f t="shared" si="10"/>
        <v>549.340001373291</v>
      </c>
      <c r="Y14" s="163">
        <f t="shared" si="11"/>
        <v>1640.0900001525877</v>
      </c>
      <c r="Z14" s="248"/>
      <c r="AA14" s="142"/>
      <c r="AD14" s="142">
        <f t="shared" si="12"/>
        <v>370.200001373291</v>
      </c>
      <c r="AE14" s="142">
        <f t="shared" si="13"/>
        <v>1819.2300001525878</v>
      </c>
      <c r="AF14" s="142">
        <f t="shared" si="14"/>
        <v>113.61000122070313</v>
      </c>
      <c r="AG14" s="142">
        <f t="shared" si="5"/>
        <v>827.289998397827</v>
      </c>
      <c r="AH14" s="143">
        <f t="shared" si="15"/>
        <v>23485.33999862671</v>
      </c>
      <c r="AI14" s="143">
        <f>Foros(+AH14,ΦΟΡΜΑ!$D$24)</f>
        <v>2507.9955736483003</v>
      </c>
      <c r="AJ14" s="143">
        <f t="shared" si="16"/>
        <v>179.14</v>
      </c>
    </row>
    <row r="15" spans="1:36" s="143" customFormat="1" ht="18" customHeight="1">
      <c r="A15" s="162">
        <v>9</v>
      </c>
      <c r="B15" s="263">
        <f>+bm(A15,ΦΟΡΜΑ!$D$8)</f>
        <v>1345</v>
      </c>
      <c r="C15" s="156">
        <f>+ΦΟΡΜΑ!$D$10</f>
        <v>71</v>
      </c>
      <c r="D15" s="156">
        <f>+ΦΟΡΜΑ!$D$11</f>
        <v>256.08</v>
      </c>
      <c r="E15" s="156">
        <f>+ΦΟΡΜΑ!$D$12</f>
        <v>0</v>
      </c>
      <c r="F15" s="156">
        <f>+ΦΟΡΜΑ!$D$13</f>
        <v>0</v>
      </c>
      <c r="G15" s="156">
        <f>+ΦΟΡΜΑ!$D$14</f>
        <v>0</v>
      </c>
      <c r="H15" s="156">
        <f>+ΦΟΡΜΑ!$D$15</f>
        <v>313.2</v>
      </c>
      <c r="I15" s="156">
        <f>+ΦΟΡΜΑ!$D$16</f>
        <v>100</v>
      </c>
      <c r="J15" s="156">
        <f>+ΦΟΡΜΑ!$D$17</f>
        <v>105</v>
      </c>
      <c r="K15" s="157">
        <f t="shared" si="6"/>
        <v>2190.2799999999997</v>
      </c>
      <c r="L15" s="158">
        <f t="shared" si="17"/>
        <v>845.28</v>
      </c>
      <c r="M15" s="176">
        <f t="shared" si="0"/>
        <v>40.349998474121094</v>
      </c>
      <c r="N15" s="159">
        <f t="shared" si="7"/>
        <v>2230.629998474121</v>
      </c>
      <c r="O15" s="173">
        <f t="shared" si="8"/>
        <v>53.29999923706055</v>
      </c>
      <c r="P15" s="156">
        <f t="shared" si="1"/>
        <v>70.93000030517578</v>
      </c>
      <c r="Q15" s="156">
        <f t="shared" si="2"/>
        <v>95.61000061035156</v>
      </c>
      <c r="R15" s="156">
        <f t="shared" si="3"/>
        <v>53.79999923706055</v>
      </c>
      <c r="S15" s="156">
        <f t="shared" si="4"/>
        <v>105.84999908447266</v>
      </c>
      <c r="T15" s="156">
        <f>+ΦΟΡΜΑ!$D$18</f>
        <v>0</v>
      </c>
      <c r="U15" s="156">
        <f>+ΦΟΡΜΑ!$D$19</f>
        <v>0</v>
      </c>
      <c r="V15" s="156">
        <f>+ΦΟΡΜΑ!$D$22</f>
        <v>0</v>
      </c>
      <c r="W15" s="156">
        <f t="shared" si="9"/>
        <v>187.09</v>
      </c>
      <c r="X15" s="156">
        <f t="shared" si="10"/>
        <v>566.5799984741211</v>
      </c>
      <c r="Y15" s="163">
        <f t="shared" si="11"/>
        <v>1664.0499999999997</v>
      </c>
      <c r="Z15" s="248"/>
      <c r="AA15" s="142"/>
      <c r="AD15" s="142">
        <f t="shared" si="12"/>
        <v>379.4899984741211</v>
      </c>
      <c r="AE15" s="142">
        <f t="shared" si="13"/>
        <v>1851.1399999999999</v>
      </c>
      <c r="AF15" s="142">
        <f t="shared" si="14"/>
        <v>116.60000289916992</v>
      </c>
      <c r="AG15" s="142">
        <f t="shared" si="5"/>
        <v>853.1399968719481</v>
      </c>
      <c r="AH15" s="143">
        <f t="shared" si="15"/>
        <v>23919.959993743898</v>
      </c>
      <c r="AI15" s="143">
        <f>Foros(+AH15,ΦΟΡΜΑ!$D$24)</f>
        <v>2619.301754397812</v>
      </c>
      <c r="AJ15" s="143">
        <f t="shared" si="16"/>
        <v>187.09</v>
      </c>
    </row>
    <row r="16" spans="1:36" s="143" customFormat="1" ht="18" customHeight="1">
      <c r="A16" s="162">
        <v>8</v>
      </c>
      <c r="B16" s="263">
        <f>+bm(A16,ΦΟΡΜΑ!$D$8)</f>
        <v>1385</v>
      </c>
      <c r="C16" s="156">
        <f>+ΦΟΡΜΑ!$D$10</f>
        <v>71</v>
      </c>
      <c r="D16" s="156">
        <f>+ΦΟΡΜΑ!$D$11</f>
        <v>256.08</v>
      </c>
      <c r="E16" s="156">
        <f>+ΦΟΡΜΑ!$D$12</f>
        <v>0</v>
      </c>
      <c r="F16" s="156">
        <f>+ΦΟΡΜΑ!$D$13</f>
        <v>0</v>
      </c>
      <c r="G16" s="156">
        <f>+ΦΟΡΜΑ!$D$14</f>
        <v>0</v>
      </c>
      <c r="H16" s="156">
        <f>+ΦΟΡΜΑ!$D$15</f>
        <v>313.2</v>
      </c>
      <c r="I16" s="156">
        <f>+ΦΟΡΜΑ!$D$16</f>
        <v>100</v>
      </c>
      <c r="J16" s="156">
        <f>+ΦΟΡΜΑ!$D$17</f>
        <v>105</v>
      </c>
      <c r="K16" s="157">
        <f t="shared" si="6"/>
        <v>2230.2799999999997</v>
      </c>
      <c r="L16" s="158">
        <f t="shared" si="17"/>
        <v>845.28</v>
      </c>
      <c r="M16" s="176">
        <f t="shared" si="0"/>
        <v>41.54999923706055</v>
      </c>
      <c r="N16" s="159">
        <f t="shared" si="7"/>
        <v>2271.8299992370603</v>
      </c>
      <c r="O16" s="173">
        <f t="shared" si="8"/>
        <v>54.31999969482422</v>
      </c>
      <c r="P16" s="156">
        <f t="shared" si="1"/>
        <v>72.52999877929688</v>
      </c>
      <c r="Q16" s="156">
        <f t="shared" si="2"/>
        <v>98.01000213623047</v>
      </c>
      <c r="R16" s="156">
        <f t="shared" si="3"/>
        <v>55.400001525878906</v>
      </c>
      <c r="S16" s="156">
        <f t="shared" si="4"/>
        <v>108.51999725341797</v>
      </c>
      <c r="T16" s="156">
        <f>+ΦΟΡΜΑ!$D$18</f>
        <v>0</v>
      </c>
      <c r="U16" s="156">
        <f>+ΦΟΡΜΑ!$D$19</f>
        <v>0</v>
      </c>
      <c r="V16" s="156">
        <f>+ΦΟΡΜΑ!$D$22</f>
        <v>0</v>
      </c>
      <c r="W16" s="156">
        <f t="shared" si="9"/>
        <v>195.04</v>
      </c>
      <c r="X16" s="156">
        <f t="shared" si="10"/>
        <v>583.8199993896484</v>
      </c>
      <c r="Y16" s="163">
        <f t="shared" si="11"/>
        <v>1688.009999847412</v>
      </c>
      <c r="Z16" s="248"/>
      <c r="AA16" s="142"/>
      <c r="AD16" s="142">
        <f t="shared" si="12"/>
        <v>388.7799993896484</v>
      </c>
      <c r="AE16" s="142">
        <f t="shared" si="13"/>
        <v>1883.049999847412</v>
      </c>
      <c r="AF16" s="142">
        <f t="shared" si="14"/>
        <v>119.58999694824219</v>
      </c>
      <c r="AG16" s="142">
        <f t="shared" si="5"/>
        <v>878.9900029754638</v>
      </c>
      <c r="AH16" s="143">
        <f t="shared" si="15"/>
        <v>24354.580004119875</v>
      </c>
      <c r="AI16" s="143">
        <f>Foros(+AH16,ΦΟΡΜΑ!$D$24)</f>
        <v>2730.6079390551</v>
      </c>
      <c r="AJ16" s="143">
        <f t="shared" si="16"/>
        <v>195.04</v>
      </c>
    </row>
    <row r="17" spans="1:36" s="143" customFormat="1" ht="18" customHeight="1">
      <c r="A17" s="162">
        <v>7</v>
      </c>
      <c r="B17" s="263">
        <f>+bm(A17,ΦΟΡΜΑ!$D$8)</f>
        <v>1425</v>
      </c>
      <c r="C17" s="156">
        <f>+ΦΟΡΜΑ!$D$10</f>
        <v>71</v>
      </c>
      <c r="D17" s="156">
        <f>+ΦΟΡΜΑ!$D$11</f>
        <v>256.08</v>
      </c>
      <c r="E17" s="156">
        <f>+ΦΟΡΜΑ!$D$12</f>
        <v>0</v>
      </c>
      <c r="F17" s="156">
        <f>+ΦΟΡΜΑ!$D$13</f>
        <v>0</v>
      </c>
      <c r="G17" s="156">
        <f>+ΦΟΡΜΑ!$D$14</f>
        <v>0</v>
      </c>
      <c r="H17" s="156">
        <f>+ΦΟΡΜΑ!$D$15</f>
        <v>313.2</v>
      </c>
      <c r="I17" s="156">
        <f>+ΦΟΡΜΑ!$D$16</f>
        <v>100</v>
      </c>
      <c r="J17" s="156">
        <f>+ΦΟΡΜΑ!$D$17</f>
        <v>105</v>
      </c>
      <c r="K17" s="157">
        <f t="shared" si="6"/>
        <v>2270.2799999999997</v>
      </c>
      <c r="L17" s="158">
        <f t="shared" si="17"/>
        <v>845.28</v>
      </c>
      <c r="M17" s="176">
        <f t="shared" si="0"/>
        <v>42.75</v>
      </c>
      <c r="N17" s="159">
        <f t="shared" si="7"/>
        <v>2313.0299999999997</v>
      </c>
      <c r="O17" s="173">
        <f t="shared" si="8"/>
        <v>55.34000015258789</v>
      </c>
      <c r="P17" s="156">
        <f t="shared" si="1"/>
        <v>74.12999725341797</v>
      </c>
      <c r="Q17" s="156">
        <f t="shared" si="2"/>
        <v>100.41000366210938</v>
      </c>
      <c r="R17" s="156">
        <f t="shared" si="3"/>
        <v>57</v>
      </c>
      <c r="S17" s="156">
        <f t="shared" si="4"/>
        <v>111.19000305175781</v>
      </c>
      <c r="T17" s="156">
        <f>+ΦΟΡΜΑ!$D$18</f>
        <v>0</v>
      </c>
      <c r="U17" s="156">
        <f>+ΦΟΡΜΑ!$D$19</f>
        <v>0</v>
      </c>
      <c r="V17" s="156">
        <f>+ΦΟΡΜΑ!$D$22</f>
        <v>0</v>
      </c>
      <c r="W17" s="156">
        <f t="shared" si="9"/>
        <v>202.99</v>
      </c>
      <c r="X17" s="156">
        <f t="shared" si="10"/>
        <v>601.060004119873</v>
      </c>
      <c r="Y17" s="163">
        <f t="shared" si="11"/>
        <v>1711.9699958801266</v>
      </c>
      <c r="Z17" s="248"/>
      <c r="AA17" s="142"/>
      <c r="AD17" s="142">
        <f t="shared" si="12"/>
        <v>398.07000411987303</v>
      </c>
      <c r="AE17" s="142">
        <f t="shared" si="13"/>
        <v>1914.9599958801268</v>
      </c>
      <c r="AF17" s="142">
        <f t="shared" si="14"/>
        <v>122.57000030517578</v>
      </c>
      <c r="AG17" s="142">
        <f t="shared" si="5"/>
        <v>904.8499997711182</v>
      </c>
      <c r="AH17" s="143">
        <f t="shared" si="15"/>
        <v>24789.21995010376</v>
      </c>
      <c r="AI17" s="143">
        <f>Foros(+AH17,ΦΟΡΜΑ!$D$24)</f>
        <v>2841.9192292215735</v>
      </c>
      <c r="AJ17" s="143">
        <f t="shared" si="16"/>
        <v>202.99</v>
      </c>
    </row>
    <row r="18" spans="1:36" s="143" customFormat="1" ht="18" customHeight="1">
      <c r="A18" s="162">
        <v>6</v>
      </c>
      <c r="B18" s="263">
        <f>+bm(A18,ΦΟΡΜΑ!$D$8)</f>
        <v>1465</v>
      </c>
      <c r="C18" s="156">
        <f>+ΦΟΡΜΑ!$D$10</f>
        <v>71</v>
      </c>
      <c r="D18" s="156">
        <f>+ΦΟΡΜΑ!$D$11</f>
        <v>256.08</v>
      </c>
      <c r="E18" s="156">
        <f>+ΦΟΡΜΑ!$D$12</f>
        <v>0</v>
      </c>
      <c r="F18" s="156">
        <f>+ΦΟΡΜΑ!$D$13</f>
        <v>0</v>
      </c>
      <c r="G18" s="156">
        <f>+ΦΟΡΜΑ!$D$14</f>
        <v>0</v>
      </c>
      <c r="H18" s="156">
        <f>+ΦΟΡΜΑ!$D$15</f>
        <v>313.2</v>
      </c>
      <c r="I18" s="156">
        <f>+ΦΟΡΜΑ!$D$16</f>
        <v>100</v>
      </c>
      <c r="J18" s="156">
        <f>+ΦΟΡΜΑ!$D$17</f>
        <v>105</v>
      </c>
      <c r="K18" s="157">
        <f t="shared" si="6"/>
        <v>2310.2799999999997</v>
      </c>
      <c r="L18" s="158">
        <f t="shared" si="17"/>
        <v>845.28</v>
      </c>
      <c r="M18" s="176">
        <f t="shared" si="0"/>
        <v>43.95000076293945</v>
      </c>
      <c r="N18" s="159">
        <f t="shared" si="7"/>
        <v>2354.230000762939</v>
      </c>
      <c r="O18" s="173">
        <f t="shared" si="8"/>
        <v>56.36000061035156</v>
      </c>
      <c r="P18" s="156">
        <f t="shared" si="1"/>
        <v>75.7300033569336</v>
      </c>
      <c r="Q18" s="156">
        <f t="shared" si="2"/>
        <v>102.80999755859375</v>
      </c>
      <c r="R18" s="156">
        <f t="shared" si="3"/>
        <v>58.599998474121094</v>
      </c>
      <c r="S18" s="156">
        <f t="shared" si="4"/>
        <v>113.86000122070313</v>
      </c>
      <c r="T18" s="156">
        <f>+ΦΟΡΜΑ!$D$18</f>
        <v>0</v>
      </c>
      <c r="U18" s="156">
        <f>+ΦΟΡΜΑ!$D$19</f>
        <v>0</v>
      </c>
      <c r="V18" s="156">
        <f>+ΦΟΡΜΑ!$D$22</f>
        <v>0</v>
      </c>
      <c r="W18" s="156">
        <f t="shared" si="9"/>
        <v>210.94</v>
      </c>
      <c r="X18" s="156">
        <f t="shared" si="10"/>
        <v>618.300001220703</v>
      </c>
      <c r="Y18" s="163">
        <f t="shared" si="11"/>
        <v>1735.9299995422361</v>
      </c>
      <c r="Z18" s="248"/>
      <c r="AA18" s="142"/>
      <c r="AD18" s="142">
        <f t="shared" si="12"/>
        <v>407.3600012207031</v>
      </c>
      <c r="AE18" s="142">
        <f t="shared" si="13"/>
        <v>1946.8699995422362</v>
      </c>
      <c r="AF18" s="142">
        <f t="shared" si="14"/>
        <v>125.56000198364258</v>
      </c>
      <c r="AG18" s="142">
        <f t="shared" si="5"/>
        <v>930.6999982452393</v>
      </c>
      <c r="AH18" s="143">
        <f t="shared" si="15"/>
        <v>25223.839990997316</v>
      </c>
      <c r="AI18" s="143">
        <f>Foros(+AH18,ΦΟΡΜΑ!$D$24)</f>
        <v>2953.2254216944125</v>
      </c>
      <c r="AJ18" s="143">
        <f t="shared" si="16"/>
        <v>210.94</v>
      </c>
    </row>
    <row r="19" spans="1:36" s="143" customFormat="1" ht="18" customHeight="1">
      <c r="A19" s="162">
        <v>5</v>
      </c>
      <c r="B19" s="263">
        <f>+bm(A19,ΦΟΡΜΑ!$D$8)</f>
        <v>1506</v>
      </c>
      <c r="C19" s="156">
        <f>+ΦΟΡΜΑ!$D$10</f>
        <v>71</v>
      </c>
      <c r="D19" s="156">
        <f>+ΦΟΡΜΑ!$D$11</f>
        <v>256.08</v>
      </c>
      <c r="E19" s="156">
        <f>+ΦΟΡΜΑ!$D$12</f>
        <v>0</v>
      </c>
      <c r="F19" s="156">
        <f>+ΦΟΡΜΑ!$D$13</f>
        <v>0</v>
      </c>
      <c r="G19" s="156">
        <f>+ΦΟΡΜΑ!$D$14</f>
        <v>0</v>
      </c>
      <c r="H19" s="156">
        <f>+ΦΟΡΜΑ!$D$15</f>
        <v>313.2</v>
      </c>
      <c r="I19" s="156">
        <f>+ΦΟΡΜΑ!$D$16</f>
        <v>100</v>
      </c>
      <c r="J19" s="156">
        <f>+ΦΟΡΜΑ!$D$17</f>
        <v>105</v>
      </c>
      <c r="K19" s="157">
        <f t="shared" si="6"/>
        <v>2351.2799999999997</v>
      </c>
      <c r="L19" s="158">
        <f t="shared" si="17"/>
        <v>845.28</v>
      </c>
      <c r="M19" s="176">
        <f t="shared" si="0"/>
        <v>45.18000030517578</v>
      </c>
      <c r="N19" s="159">
        <f t="shared" si="7"/>
        <v>2396.4600003051755</v>
      </c>
      <c r="O19" s="173">
        <f t="shared" si="8"/>
        <v>57.40999984741211</v>
      </c>
      <c r="P19" s="156">
        <f t="shared" si="1"/>
        <v>77.37000274658203</v>
      </c>
      <c r="Q19" s="156">
        <f t="shared" si="2"/>
        <v>105.2699966430664</v>
      </c>
      <c r="R19" s="156">
        <f t="shared" si="3"/>
        <v>60.2400016784668</v>
      </c>
      <c r="S19" s="156">
        <f t="shared" si="4"/>
        <v>116.58999694824219</v>
      </c>
      <c r="T19" s="156">
        <f>+ΦΟΡΜΑ!$D$18</f>
        <v>0</v>
      </c>
      <c r="U19" s="156">
        <f>+ΦΟΡΜΑ!$D$19</f>
        <v>0</v>
      </c>
      <c r="V19" s="156">
        <f>+ΦΟΡΜΑ!$D$22</f>
        <v>0</v>
      </c>
      <c r="W19" s="156">
        <f t="shared" si="9"/>
        <v>219.09</v>
      </c>
      <c r="X19" s="156">
        <f t="shared" si="10"/>
        <v>635.9699978637695</v>
      </c>
      <c r="Y19" s="163">
        <f t="shared" si="11"/>
        <v>1760.490002441406</v>
      </c>
      <c r="Z19" s="248"/>
      <c r="AA19" s="142"/>
      <c r="AD19" s="142">
        <f t="shared" si="12"/>
        <v>416.8799978637695</v>
      </c>
      <c r="AE19" s="142">
        <f t="shared" si="13"/>
        <v>1979.5800024414061</v>
      </c>
      <c r="AF19" s="142">
        <f t="shared" si="14"/>
        <v>128.62999786376952</v>
      </c>
      <c r="AG19" s="142">
        <f t="shared" si="5"/>
        <v>957.2000012969971</v>
      </c>
      <c r="AH19" s="143">
        <f t="shared" si="15"/>
        <v>25669.36003189087</v>
      </c>
      <c r="AI19" s="143">
        <f>Foros(+AH19,ΦΟΡΜΑ!$D$24)</f>
        <v>3067.3231041672516</v>
      </c>
      <c r="AJ19" s="143">
        <f t="shared" si="16"/>
        <v>219.09</v>
      </c>
    </row>
    <row r="20" spans="1:36" s="143" customFormat="1" ht="18" customHeight="1">
      <c r="A20" s="162">
        <v>4</v>
      </c>
      <c r="B20" s="263">
        <f>+bm(A20,ΦΟΡΜΑ!$D$8)</f>
        <v>1546</v>
      </c>
      <c r="C20" s="156">
        <f>+ΦΟΡΜΑ!$D$10</f>
        <v>71</v>
      </c>
      <c r="D20" s="156">
        <f>+ΦΟΡΜΑ!$D$11</f>
        <v>256.08</v>
      </c>
      <c r="E20" s="156">
        <f>+ΦΟΡΜΑ!$D$12</f>
        <v>0</v>
      </c>
      <c r="F20" s="156">
        <f>+ΦΟΡΜΑ!$D$13</f>
        <v>0</v>
      </c>
      <c r="G20" s="156">
        <f>+ΦΟΡΜΑ!$D$14</f>
        <v>0</v>
      </c>
      <c r="H20" s="156">
        <f>+ΦΟΡΜΑ!$D$15</f>
        <v>313.2</v>
      </c>
      <c r="I20" s="156">
        <f>+ΦΟΡΜΑ!$D$16</f>
        <v>100</v>
      </c>
      <c r="J20" s="156">
        <f>+ΦΟΡΜΑ!$D$17</f>
        <v>105</v>
      </c>
      <c r="K20" s="157">
        <f t="shared" si="6"/>
        <v>2391.2799999999997</v>
      </c>
      <c r="L20" s="158">
        <f t="shared" si="17"/>
        <v>845.28</v>
      </c>
      <c r="M20" s="176">
        <f t="shared" si="0"/>
        <v>46.380001068115234</v>
      </c>
      <c r="N20" s="159">
        <f t="shared" si="7"/>
        <v>2437.660001068115</v>
      </c>
      <c r="O20" s="173">
        <f t="shared" si="8"/>
        <v>58.43000030517578</v>
      </c>
      <c r="P20" s="156">
        <f t="shared" si="1"/>
        <v>78.97000122070312</v>
      </c>
      <c r="Q20" s="156">
        <f t="shared" si="2"/>
        <v>107.66999816894531</v>
      </c>
      <c r="R20" s="156">
        <f t="shared" si="3"/>
        <v>61.84000015258789</v>
      </c>
      <c r="S20" s="156">
        <f t="shared" si="4"/>
        <v>119.26000274658203</v>
      </c>
      <c r="T20" s="156">
        <f>+ΦΟΡΜΑ!$D$18</f>
        <v>0</v>
      </c>
      <c r="U20" s="156">
        <f>+ΦΟΡΜΑ!$D$19</f>
        <v>0</v>
      </c>
      <c r="V20" s="156">
        <f>+ΦΟΡΜΑ!$D$22</f>
        <v>0</v>
      </c>
      <c r="W20" s="156">
        <f t="shared" si="9"/>
        <v>227.48</v>
      </c>
      <c r="X20" s="156">
        <f t="shared" si="10"/>
        <v>653.6500025939941</v>
      </c>
      <c r="Y20" s="163">
        <f t="shared" si="11"/>
        <v>1784.009998474121</v>
      </c>
      <c r="Z20" s="248"/>
      <c r="AA20" s="142"/>
      <c r="AD20" s="142">
        <f t="shared" si="12"/>
        <v>426.1700025939941</v>
      </c>
      <c r="AE20" s="142">
        <f t="shared" si="13"/>
        <v>2011.489998474121</v>
      </c>
      <c r="AF20" s="142">
        <f t="shared" si="14"/>
        <v>131.6100012207031</v>
      </c>
      <c r="AG20" s="142">
        <f t="shared" si="5"/>
        <v>983.0599999999998</v>
      </c>
      <c r="AH20" s="143">
        <f t="shared" si="15"/>
        <v>26103.999981689452</v>
      </c>
      <c r="AI20" s="143">
        <f>Foros(+AH20,ΦΟΡΜΑ!$D$24)</f>
        <v>3184.7807942285153</v>
      </c>
      <c r="AJ20" s="143">
        <f t="shared" si="16"/>
        <v>227.48</v>
      </c>
    </row>
    <row r="21" spans="1:36" s="143" customFormat="1" ht="18" customHeight="1">
      <c r="A21" s="162">
        <v>3</v>
      </c>
      <c r="B21" s="263">
        <f>+bm(A21,ΦΟΡΜΑ!$D$8)</f>
        <v>1585</v>
      </c>
      <c r="C21" s="156">
        <f>+ΦΟΡΜΑ!$D$10</f>
        <v>71</v>
      </c>
      <c r="D21" s="156">
        <f>+ΦΟΡΜΑ!$D$11</f>
        <v>256.08</v>
      </c>
      <c r="E21" s="156">
        <f>+ΦΟΡΜΑ!$D$12</f>
        <v>0</v>
      </c>
      <c r="F21" s="156">
        <f>+ΦΟΡΜΑ!$D$13</f>
        <v>0</v>
      </c>
      <c r="G21" s="156">
        <f>+ΦΟΡΜΑ!$D$14</f>
        <v>0</v>
      </c>
      <c r="H21" s="156">
        <f>+ΦΟΡΜΑ!$D$15</f>
        <v>313.2</v>
      </c>
      <c r="I21" s="156">
        <f>+ΦΟΡΜΑ!$D$16</f>
        <v>100</v>
      </c>
      <c r="J21" s="156">
        <f>+ΦΟΡΜΑ!$D$17</f>
        <v>105</v>
      </c>
      <c r="K21" s="157">
        <f t="shared" si="6"/>
        <v>2430.2799999999997</v>
      </c>
      <c r="L21" s="158">
        <f t="shared" si="17"/>
        <v>845.28</v>
      </c>
      <c r="M21" s="176">
        <f t="shared" si="0"/>
        <v>47.54999923706055</v>
      </c>
      <c r="N21" s="159">
        <f t="shared" si="7"/>
        <v>2477.8299992370603</v>
      </c>
      <c r="O21" s="173">
        <f t="shared" si="8"/>
        <v>59.41999816894531</v>
      </c>
      <c r="P21" s="156">
        <f t="shared" si="1"/>
        <v>80.52999877929688</v>
      </c>
      <c r="Q21" s="156">
        <f t="shared" si="2"/>
        <v>110.01000213623047</v>
      </c>
      <c r="R21" s="156">
        <f t="shared" si="3"/>
        <v>63.400001525878906</v>
      </c>
      <c r="S21" s="156">
        <f t="shared" si="4"/>
        <v>121.86000122070313</v>
      </c>
      <c r="T21" s="156">
        <f>+ΦΟΡΜΑ!$D$18</f>
        <v>0</v>
      </c>
      <c r="U21" s="156">
        <f>+ΦΟΡΜΑ!$D$19</f>
        <v>0</v>
      </c>
      <c r="V21" s="156">
        <f>+ΦΟΡΜΑ!$D$22</f>
        <v>0</v>
      </c>
      <c r="W21" s="156">
        <f t="shared" si="9"/>
        <v>237.03</v>
      </c>
      <c r="X21" s="156">
        <f t="shared" si="10"/>
        <v>672.2500018310546</v>
      </c>
      <c r="Y21" s="163">
        <f t="shared" si="11"/>
        <v>1805.5799974060055</v>
      </c>
      <c r="Z21" s="248"/>
      <c r="AA21" s="142"/>
      <c r="AD21" s="142">
        <f t="shared" si="12"/>
        <v>435.2200018310547</v>
      </c>
      <c r="AE21" s="142">
        <f t="shared" si="13"/>
        <v>2042.6099974060057</v>
      </c>
      <c r="AF21" s="142">
        <f t="shared" si="14"/>
        <v>134.52000106811522</v>
      </c>
      <c r="AG21" s="142">
        <f t="shared" si="5"/>
        <v>1008.2599977111817</v>
      </c>
      <c r="AH21" s="143">
        <f t="shared" si="15"/>
        <v>26527.839964294435</v>
      </c>
      <c r="AI21" s="143">
        <f>Foros(+AH21,ΦΟΡΜΑ!$D$24)</f>
        <v>3318.375156745606</v>
      </c>
      <c r="AJ21" s="143">
        <f t="shared" si="16"/>
        <v>237.03</v>
      </c>
    </row>
    <row r="22" spans="1:36" s="143" customFormat="1" ht="18" customHeight="1">
      <c r="A22" s="162">
        <v>2</v>
      </c>
      <c r="B22" s="263">
        <f>+bm(A22,ΦΟΡΜΑ!$D$8)</f>
        <v>1626</v>
      </c>
      <c r="C22" s="156">
        <f>+ΦΟΡΜΑ!$D$10</f>
        <v>71</v>
      </c>
      <c r="D22" s="156">
        <f>+ΦΟΡΜΑ!$D$11</f>
        <v>256.08</v>
      </c>
      <c r="E22" s="156">
        <f>+ΦΟΡΜΑ!$D$12</f>
        <v>0</v>
      </c>
      <c r="F22" s="156">
        <f>+ΦΟΡΜΑ!$D$13</f>
        <v>0</v>
      </c>
      <c r="G22" s="156">
        <f>+ΦΟΡΜΑ!$D$14</f>
        <v>0</v>
      </c>
      <c r="H22" s="156">
        <f>+ΦΟΡΜΑ!$D$15</f>
        <v>313.2</v>
      </c>
      <c r="I22" s="156">
        <f>+ΦΟΡΜΑ!$D$16</f>
        <v>100</v>
      </c>
      <c r="J22" s="156">
        <f>+ΦΟΡΜΑ!$D$17</f>
        <v>105</v>
      </c>
      <c r="K22" s="157">
        <f t="shared" si="6"/>
        <v>2471.2799999999997</v>
      </c>
      <c r="L22" s="158">
        <f t="shared" si="17"/>
        <v>845.28</v>
      </c>
      <c r="M22" s="176">
        <f t="shared" si="0"/>
        <v>48.779998779296875</v>
      </c>
      <c r="N22" s="159">
        <f t="shared" si="7"/>
        <v>2520.0599987792966</v>
      </c>
      <c r="O22" s="173">
        <f t="shared" si="8"/>
        <v>60.470001220703125</v>
      </c>
      <c r="P22" s="156">
        <f t="shared" si="1"/>
        <v>82.16999816894531</v>
      </c>
      <c r="Q22" s="156">
        <f t="shared" si="2"/>
        <v>112.47000122070312</v>
      </c>
      <c r="R22" s="156">
        <f t="shared" si="3"/>
        <v>65.04000091552734</v>
      </c>
      <c r="S22" s="156">
        <f t="shared" si="4"/>
        <v>124.58999694824219</v>
      </c>
      <c r="T22" s="156">
        <f>+ΦΟΡΜΑ!$D$18</f>
        <v>0</v>
      </c>
      <c r="U22" s="156">
        <f>+ΦΟΡΜΑ!$D$19</f>
        <v>0</v>
      </c>
      <c r="V22" s="156">
        <f>+ΦΟΡΜΑ!$D$22</f>
        <v>0</v>
      </c>
      <c r="W22" s="156">
        <f t="shared" si="9"/>
        <v>247.06</v>
      </c>
      <c r="X22" s="156">
        <f t="shared" si="10"/>
        <v>691.7999984741211</v>
      </c>
      <c r="Y22" s="163">
        <f t="shared" si="11"/>
        <v>1828.2600003051755</v>
      </c>
      <c r="Z22" s="248"/>
      <c r="AA22" s="142"/>
      <c r="AD22" s="142">
        <f t="shared" si="12"/>
        <v>444.7399984741211</v>
      </c>
      <c r="AE22" s="142">
        <f t="shared" si="13"/>
        <v>2075.3200003051757</v>
      </c>
      <c r="AF22" s="142">
        <f t="shared" si="14"/>
        <v>137.58999694824217</v>
      </c>
      <c r="AG22" s="142">
        <f t="shared" si="5"/>
        <v>1034.7600045776367</v>
      </c>
      <c r="AH22" s="143">
        <f t="shared" si="15"/>
        <v>26973.360012817382</v>
      </c>
      <c r="AI22" s="143">
        <f>Foros(+AH22,ΦΟΡΜΑ!$D$24)</f>
        <v>3458.803076040039</v>
      </c>
      <c r="AJ22" s="143">
        <f t="shared" si="16"/>
        <v>247.06</v>
      </c>
    </row>
    <row r="23" spans="1:36" s="143" customFormat="1" ht="18" customHeight="1" thickBot="1">
      <c r="A23" s="164">
        <v>1</v>
      </c>
      <c r="B23" s="264">
        <f>+bm(A23,ΦΟΡΜΑ!$D$8)</f>
        <v>1666</v>
      </c>
      <c r="C23" s="165">
        <f>+ΦΟΡΜΑ!$D$10</f>
        <v>71</v>
      </c>
      <c r="D23" s="165">
        <f>+ΦΟΡΜΑ!$D$11</f>
        <v>256.08</v>
      </c>
      <c r="E23" s="165">
        <f>+ΦΟΡΜΑ!$D$12</f>
        <v>0</v>
      </c>
      <c r="F23" s="165">
        <f>+ΦΟΡΜΑ!$D$13</f>
        <v>0</v>
      </c>
      <c r="G23" s="165">
        <f>+ΦΟΡΜΑ!$D$14</f>
        <v>0</v>
      </c>
      <c r="H23" s="165">
        <f>+ΦΟΡΜΑ!$D$15</f>
        <v>313.2</v>
      </c>
      <c r="I23" s="165">
        <f>+ΦΟΡΜΑ!$D$16</f>
        <v>100</v>
      </c>
      <c r="J23" s="165">
        <f>+ΦΟΡΜΑ!$D$17</f>
        <v>105</v>
      </c>
      <c r="K23" s="166">
        <f t="shared" si="6"/>
        <v>2511.2799999999997</v>
      </c>
      <c r="L23" s="167">
        <f t="shared" si="17"/>
        <v>845.28</v>
      </c>
      <c r="M23" s="168">
        <f t="shared" si="0"/>
        <v>49.97999954223633</v>
      </c>
      <c r="N23" s="169">
        <f t="shared" si="7"/>
        <v>2561.259999542236</v>
      </c>
      <c r="O23" s="165">
        <f t="shared" si="8"/>
        <v>61.4900016784668</v>
      </c>
      <c r="P23" s="165">
        <f t="shared" si="1"/>
        <v>83.7699966430664</v>
      </c>
      <c r="Q23" s="165">
        <f t="shared" si="2"/>
        <v>114.87000274658203</v>
      </c>
      <c r="R23" s="165">
        <f t="shared" si="3"/>
        <v>66.63999938964844</v>
      </c>
      <c r="S23" s="165">
        <f t="shared" si="4"/>
        <v>127.26000274658203</v>
      </c>
      <c r="T23" s="165">
        <f>+ΦΟΡΜΑ!$D$18</f>
        <v>0</v>
      </c>
      <c r="U23" s="165">
        <f>+ΦΟΡΜΑ!$D$19</f>
        <v>0</v>
      </c>
      <c r="V23" s="165">
        <f>+ΦΟΡΜΑ!$D$22</f>
        <v>0</v>
      </c>
      <c r="W23" s="165">
        <f t="shared" si="9"/>
        <v>256.84</v>
      </c>
      <c r="X23" s="165">
        <f t="shared" si="10"/>
        <v>710.8700032043457</v>
      </c>
      <c r="Y23" s="170">
        <f t="shared" si="11"/>
        <v>1850.3899963378904</v>
      </c>
      <c r="Z23" s="248"/>
      <c r="AA23" s="142"/>
      <c r="AD23" s="142">
        <f t="shared" si="12"/>
        <v>454.0300032043457</v>
      </c>
      <c r="AE23" s="142">
        <f t="shared" si="13"/>
        <v>2107.2299963378905</v>
      </c>
      <c r="AF23" s="142">
        <f>SUM(Q42:S42)</f>
        <v>140.58000244140624</v>
      </c>
      <c r="AG23" s="142">
        <f t="shared" si="5"/>
        <v>1060.6099992370605</v>
      </c>
      <c r="AH23" s="143">
        <f t="shared" si="15"/>
        <v>27407.979954528808</v>
      </c>
      <c r="AI23" s="143">
        <f>Foros(+AH23,ΦΟΡΜΑ!$D$24)</f>
        <v>3595.79528166748</v>
      </c>
      <c r="AJ23" s="143">
        <f t="shared" si="16"/>
        <v>256.84</v>
      </c>
    </row>
    <row r="24" spans="1:26" s="151" customFormat="1" ht="18" customHeight="1" thickBot="1" thickTop="1">
      <c r="A24" s="288" t="s">
        <v>156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19"/>
    </row>
    <row r="25" spans="1:31" ht="18" customHeight="1">
      <c r="A25" s="179">
        <v>18</v>
      </c>
      <c r="B25" s="260">
        <f>+bm(A25,ΦΟΡΜΑ!$D$8)*0.7</f>
        <v>689.5</v>
      </c>
      <c r="C25" s="180"/>
      <c r="D25" s="180"/>
      <c r="E25" s="180"/>
      <c r="F25" s="180"/>
      <c r="G25" s="180"/>
      <c r="H25" s="180"/>
      <c r="I25" s="180"/>
      <c r="J25" s="180"/>
      <c r="K25" s="181">
        <f>SUM(B25:J25)</f>
        <v>689.5</v>
      </c>
      <c r="L25" s="180">
        <f>+C25+D25+E25+F25+H25+I25+J25</f>
        <v>0</v>
      </c>
      <c r="M25" s="180">
        <f aca="true" t="shared" si="18" ref="M25:M42">TEADY_ER(+B25,+L25,cTypos,1)</f>
        <v>20.68000030517578</v>
      </c>
      <c r="N25" s="182">
        <f>+K25+M25</f>
        <v>710.1800003051758</v>
      </c>
      <c r="O25" s="180"/>
      <c r="P25" s="180"/>
      <c r="Q25" s="180">
        <f aca="true" t="shared" si="19" ref="Q25:Q42">TEADY(+B25,0,cTypos,0)</f>
        <v>0</v>
      </c>
      <c r="R25" s="180">
        <f aca="true" t="shared" si="20" ref="R25:R42">TPDY(+B25,0,cTypos)</f>
        <v>27.579999923706055</v>
      </c>
      <c r="S25" s="180">
        <f aca="true" t="shared" si="21" ref="S25:S42">SYNT(+B25,0,cTypos,0,TH_KR)</f>
        <v>62.1300016784668</v>
      </c>
      <c r="T25" s="180"/>
      <c r="U25" s="180"/>
      <c r="V25" s="180"/>
      <c r="W25" s="180">
        <f>+AJ6</f>
        <v>118.34</v>
      </c>
      <c r="X25" s="180">
        <f>SUM(O25:W25)</f>
        <v>208.05000160217287</v>
      </c>
      <c r="Y25" s="183">
        <f>+N25-X25</f>
        <v>502.1299987030029</v>
      </c>
      <c r="Z25" s="223"/>
      <c r="AA25" s="116"/>
      <c r="AD25" s="116"/>
      <c r="AE25" s="116"/>
    </row>
    <row r="26" spans="1:31" ht="18" customHeight="1">
      <c r="A26" s="184">
        <v>17</v>
      </c>
      <c r="B26" s="261">
        <f>+bm(A26,ΦΟΡΜΑ!$D$8)*0.7</f>
        <v>717.5</v>
      </c>
      <c r="C26" s="160"/>
      <c r="D26" s="160"/>
      <c r="E26" s="160"/>
      <c r="F26" s="160"/>
      <c r="G26" s="160"/>
      <c r="H26" s="160"/>
      <c r="I26" s="160"/>
      <c r="J26" s="160"/>
      <c r="K26" s="157">
        <f aca="true" t="shared" si="22" ref="K26:K42">SUM(B26:J26)</f>
        <v>717.5</v>
      </c>
      <c r="L26" s="160">
        <f>+C26+D26+E26+F26+H26+I26+J26</f>
        <v>0</v>
      </c>
      <c r="M26" s="160">
        <f t="shared" si="18"/>
        <v>21.520000457763672</v>
      </c>
      <c r="N26" s="161">
        <f aca="true" t="shared" si="23" ref="N26:N42">+K26+M26</f>
        <v>739.0200004577637</v>
      </c>
      <c r="O26" s="160"/>
      <c r="P26" s="160"/>
      <c r="Q26" s="160">
        <f t="shared" si="19"/>
        <v>0</v>
      </c>
      <c r="R26" s="160">
        <f t="shared" si="20"/>
        <v>28.700000762939453</v>
      </c>
      <c r="S26" s="160">
        <f t="shared" si="21"/>
        <v>64.00000061035156</v>
      </c>
      <c r="T26" s="160"/>
      <c r="U26" s="160"/>
      <c r="V26" s="160"/>
      <c r="W26" s="160">
        <f aca="true" t="shared" si="24" ref="W26:W42">+AJ7</f>
        <v>125.68</v>
      </c>
      <c r="X26" s="160">
        <f aca="true" t="shared" si="25" ref="X26:X42">SUM(O26:W26)</f>
        <v>218.380001373291</v>
      </c>
      <c r="Y26" s="185">
        <f aca="true" t="shared" si="26" ref="Y26:Y42">+N26-X26</f>
        <v>520.6399990844727</v>
      </c>
      <c r="AD26" s="116"/>
      <c r="AE26" s="116"/>
    </row>
    <row r="27" spans="1:31" ht="18" customHeight="1">
      <c r="A27" s="184">
        <v>16</v>
      </c>
      <c r="B27" s="261">
        <f>+bm(A27,ΦΟΡΜΑ!$D$8)*0.7</f>
        <v>744.8</v>
      </c>
      <c r="C27" s="160"/>
      <c r="D27" s="160"/>
      <c r="E27" s="160"/>
      <c r="F27" s="160"/>
      <c r="G27" s="160"/>
      <c r="H27" s="160"/>
      <c r="I27" s="160"/>
      <c r="J27" s="160"/>
      <c r="K27" s="157">
        <f t="shared" si="22"/>
        <v>744.8</v>
      </c>
      <c r="L27" s="160">
        <f aca="true" t="shared" si="27" ref="L27:L42">+C27+D27+E27+F27+H27+I27+J27</f>
        <v>0</v>
      </c>
      <c r="M27" s="160">
        <f t="shared" si="18"/>
        <v>22.34000015258789</v>
      </c>
      <c r="N27" s="161">
        <f t="shared" si="23"/>
        <v>767.1400001525878</v>
      </c>
      <c r="O27" s="160"/>
      <c r="P27" s="160"/>
      <c r="Q27" s="160">
        <f t="shared" si="19"/>
        <v>0</v>
      </c>
      <c r="R27" s="160">
        <f t="shared" si="20"/>
        <v>29.790000915527344</v>
      </c>
      <c r="S27" s="160">
        <f t="shared" si="21"/>
        <v>65.82000030517578</v>
      </c>
      <c r="T27" s="160"/>
      <c r="U27" s="160"/>
      <c r="V27" s="160"/>
      <c r="W27" s="160">
        <f t="shared" si="24"/>
        <v>132.83</v>
      </c>
      <c r="X27" s="160">
        <f t="shared" si="25"/>
        <v>228.44000122070315</v>
      </c>
      <c r="Y27" s="185">
        <f t="shared" si="26"/>
        <v>538.6999989318847</v>
      </c>
      <c r="AD27" s="116"/>
      <c r="AE27" s="116"/>
    </row>
    <row r="28" spans="1:31" ht="18" customHeight="1">
      <c r="A28" s="184">
        <v>15</v>
      </c>
      <c r="B28" s="261">
        <f>+bm(A28,ΦΟΡΜΑ!$D$8)*0.7</f>
        <v>772.8</v>
      </c>
      <c r="C28" s="160"/>
      <c r="D28" s="160"/>
      <c r="E28" s="160"/>
      <c r="F28" s="160"/>
      <c r="G28" s="160"/>
      <c r="H28" s="160"/>
      <c r="I28" s="160"/>
      <c r="J28" s="160"/>
      <c r="K28" s="157">
        <f t="shared" si="22"/>
        <v>772.8</v>
      </c>
      <c r="L28" s="160">
        <f t="shared" si="27"/>
        <v>0</v>
      </c>
      <c r="M28" s="160">
        <f t="shared" si="18"/>
        <v>23.18000030517578</v>
      </c>
      <c r="N28" s="161">
        <f t="shared" si="23"/>
        <v>795.9800003051757</v>
      </c>
      <c r="O28" s="160"/>
      <c r="P28" s="160"/>
      <c r="Q28" s="160">
        <f t="shared" si="19"/>
        <v>0</v>
      </c>
      <c r="R28" s="160">
        <f t="shared" si="20"/>
        <v>30.90999984741211</v>
      </c>
      <c r="S28" s="160">
        <f t="shared" si="21"/>
        <v>67.68999923706055</v>
      </c>
      <c r="T28" s="160"/>
      <c r="U28" s="160"/>
      <c r="V28" s="160"/>
      <c r="W28" s="160">
        <f t="shared" si="24"/>
        <v>140.17</v>
      </c>
      <c r="X28" s="160">
        <f t="shared" si="25"/>
        <v>238.76999908447266</v>
      </c>
      <c r="Y28" s="185">
        <f t="shared" si="26"/>
        <v>557.2100012207031</v>
      </c>
      <c r="AD28" s="116"/>
      <c r="AE28" s="116"/>
    </row>
    <row r="29" spans="1:31" ht="18" customHeight="1">
      <c r="A29" s="184">
        <v>14</v>
      </c>
      <c r="B29" s="261">
        <f>+bm(A29,ΦΟΡΜΑ!$D$8)*0.7</f>
        <v>800.8</v>
      </c>
      <c r="C29" s="160"/>
      <c r="D29" s="160"/>
      <c r="E29" s="160"/>
      <c r="F29" s="160"/>
      <c r="G29" s="160"/>
      <c r="H29" s="160"/>
      <c r="I29" s="160"/>
      <c r="J29" s="160"/>
      <c r="K29" s="157">
        <f t="shared" si="22"/>
        <v>800.8</v>
      </c>
      <c r="L29" s="160">
        <f t="shared" si="27"/>
        <v>0</v>
      </c>
      <c r="M29" s="160">
        <f t="shared" si="18"/>
        <v>24.020000457763672</v>
      </c>
      <c r="N29" s="161">
        <f t="shared" si="23"/>
        <v>824.8200004577636</v>
      </c>
      <c r="O29" s="160"/>
      <c r="P29" s="160"/>
      <c r="Q29" s="160">
        <f t="shared" si="19"/>
        <v>0</v>
      </c>
      <c r="R29" s="160">
        <f t="shared" si="20"/>
        <v>32.029998779296875</v>
      </c>
      <c r="S29" s="160">
        <f t="shared" si="21"/>
        <v>69.54999984741211</v>
      </c>
      <c r="T29" s="160"/>
      <c r="U29" s="160"/>
      <c r="V29" s="160"/>
      <c r="W29" s="160">
        <f t="shared" si="24"/>
        <v>147.51</v>
      </c>
      <c r="X29" s="160">
        <f t="shared" si="25"/>
        <v>249.08999862670896</v>
      </c>
      <c r="Y29" s="185">
        <f t="shared" si="26"/>
        <v>575.7300018310547</v>
      </c>
      <c r="AD29" s="116"/>
      <c r="AE29" s="116"/>
    </row>
    <row r="30" spans="1:31" ht="18" customHeight="1">
      <c r="A30" s="184">
        <v>13</v>
      </c>
      <c r="B30" s="261">
        <f>+bm(A30,ΦΟΡΜΑ!$D$8)*0.7</f>
        <v>829.5</v>
      </c>
      <c r="C30" s="160"/>
      <c r="D30" s="160"/>
      <c r="E30" s="160"/>
      <c r="F30" s="160"/>
      <c r="G30" s="160"/>
      <c r="H30" s="160"/>
      <c r="I30" s="160"/>
      <c r="J30" s="160"/>
      <c r="K30" s="157">
        <f t="shared" si="22"/>
        <v>829.5</v>
      </c>
      <c r="L30" s="160">
        <f t="shared" si="27"/>
        <v>0</v>
      </c>
      <c r="M30" s="160">
        <f t="shared" si="18"/>
        <v>24.8799991607666</v>
      </c>
      <c r="N30" s="161">
        <f t="shared" si="23"/>
        <v>854.3799991607666</v>
      </c>
      <c r="O30" s="160"/>
      <c r="P30" s="160"/>
      <c r="Q30" s="160">
        <f t="shared" si="19"/>
        <v>0</v>
      </c>
      <c r="R30" s="160">
        <f t="shared" si="20"/>
        <v>33.18000030517578</v>
      </c>
      <c r="S30" s="160">
        <f t="shared" si="21"/>
        <v>71.47000183105469</v>
      </c>
      <c r="T30" s="160"/>
      <c r="U30" s="160"/>
      <c r="V30" s="160"/>
      <c r="W30" s="160">
        <f t="shared" si="24"/>
        <v>155.29</v>
      </c>
      <c r="X30" s="160">
        <f t="shared" si="25"/>
        <v>259.9400021362305</v>
      </c>
      <c r="Y30" s="185">
        <f t="shared" si="26"/>
        <v>594.4399970245361</v>
      </c>
      <c r="AD30" s="116"/>
      <c r="AE30" s="116"/>
    </row>
    <row r="31" spans="1:32" ht="18" customHeight="1">
      <c r="A31" s="184">
        <v>12</v>
      </c>
      <c r="B31" s="261">
        <f>+bm(A31,ΦΟΡΜΑ!$D$8)*0.7</f>
        <v>856.8</v>
      </c>
      <c r="C31" s="160"/>
      <c r="D31" s="160"/>
      <c r="E31" s="160"/>
      <c r="F31" s="160"/>
      <c r="G31" s="160"/>
      <c r="H31" s="160"/>
      <c r="I31" s="160"/>
      <c r="J31" s="160"/>
      <c r="K31" s="157">
        <f t="shared" si="22"/>
        <v>856.8</v>
      </c>
      <c r="L31" s="160">
        <f t="shared" si="27"/>
        <v>0</v>
      </c>
      <c r="M31" s="160">
        <f t="shared" si="18"/>
        <v>25.700000762939453</v>
      </c>
      <c r="N31" s="161">
        <f t="shared" si="23"/>
        <v>882.5000007629394</v>
      </c>
      <c r="O31" s="160"/>
      <c r="P31" s="160"/>
      <c r="Q31" s="160">
        <f t="shared" si="19"/>
        <v>0</v>
      </c>
      <c r="R31" s="160">
        <f t="shared" si="20"/>
        <v>34.27000045776367</v>
      </c>
      <c r="S31" s="160">
        <f t="shared" si="21"/>
        <v>73.2900015258789</v>
      </c>
      <c r="T31" s="160"/>
      <c r="U31" s="160"/>
      <c r="V31" s="160"/>
      <c r="W31" s="160">
        <f t="shared" si="24"/>
        <v>163.04</v>
      </c>
      <c r="X31" s="160">
        <f t="shared" si="25"/>
        <v>270.6000019836426</v>
      </c>
      <c r="Y31" s="185">
        <f t="shared" si="26"/>
        <v>611.8999987792968</v>
      </c>
      <c r="AD31" s="116"/>
      <c r="AE31" s="116"/>
      <c r="AF31">
        <f>+Foros(25000,4)</f>
        <v>512.2</v>
      </c>
    </row>
    <row r="32" spans="1:31" ht="18" customHeight="1">
      <c r="A32" s="184">
        <v>11</v>
      </c>
      <c r="B32" s="261">
        <f>+bm(A32,ΦΟΡΜΑ!$D$8)*0.7</f>
        <v>884.8</v>
      </c>
      <c r="C32" s="160"/>
      <c r="D32" s="160"/>
      <c r="E32" s="160"/>
      <c r="F32" s="160"/>
      <c r="G32" s="160"/>
      <c r="H32" s="160"/>
      <c r="I32" s="160"/>
      <c r="J32" s="160"/>
      <c r="K32" s="157">
        <f t="shared" si="22"/>
        <v>884.8</v>
      </c>
      <c r="L32" s="160">
        <f t="shared" si="27"/>
        <v>0</v>
      </c>
      <c r="M32" s="160">
        <f t="shared" si="18"/>
        <v>26.540000915527344</v>
      </c>
      <c r="N32" s="161">
        <f t="shared" si="23"/>
        <v>911.3400009155273</v>
      </c>
      <c r="O32" s="160"/>
      <c r="P32" s="160"/>
      <c r="Q32" s="160">
        <f t="shared" si="19"/>
        <v>0</v>
      </c>
      <c r="R32" s="160">
        <f t="shared" si="20"/>
        <v>35.38999938964844</v>
      </c>
      <c r="S32" s="160">
        <f t="shared" si="21"/>
        <v>75.1599966430664</v>
      </c>
      <c r="T32" s="160"/>
      <c r="U32" s="160"/>
      <c r="V32" s="160"/>
      <c r="W32" s="160">
        <f t="shared" si="24"/>
        <v>170.99</v>
      </c>
      <c r="X32" s="160">
        <f t="shared" si="25"/>
        <v>281.53999603271484</v>
      </c>
      <c r="Y32" s="185">
        <f t="shared" si="26"/>
        <v>629.8000048828125</v>
      </c>
      <c r="AD32" s="116"/>
      <c r="AE32" s="116"/>
    </row>
    <row r="33" spans="1:31" ht="18" customHeight="1">
      <c r="A33" s="184">
        <v>10</v>
      </c>
      <c r="B33" s="261">
        <f>+bm(A33,ΦΟΡΜΑ!$D$8)*0.7</f>
        <v>913.4999999999999</v>
      </c>
      <c r="C33" s="160"/>
      <c r="D33" s="160"/>
      <c r="E33" s="160"/>
      <c r="F33" s="160"/>
      <c r="G33" s="160"/>
      <c r="H33" s="160"/>
      <c r="I33" s="160"/>
      <c r="J33" s="160"/>
      <c r="K33" s="157">
        <f t="shared" si="22"/>
        <v>913.4999999999999</v>
      </c>
      <c r="L33" s="160">
        <f t="shared" si="27"/>
        <v>0</v>
      </c>
      <c r="M33" s="160">
        <f t="shared" si="18"/>
        <v>27.399999618530273</v>
      </c>
      <c r="N33" s="161">
        <f t="shared" si="23"/>
        <v>940.8999996185302</v>
      </c>
      <c r="O33" s="160"/>
      <c r="P33" s="160"/>
      <c r="Q33" s="160">
        <f t="shared" si="19"/>
        <v>0</v>
      </c>
      <c r="R33" s="160">
        <f t="shared" si="20"/>
        <v>36.540000915527344</v>
      </c>
      <c r="S33" s="160">
        <f t="shared" si="21"/>
        <v>77.07000030517578</v>
      </c>
      <c r="T33" s="160"/>
      <c r="U33" s="160"/>
      <c r="V33" s="160"/>
      <c r="W33" s="160">
        <f t="shared" si="24"/>
        <v>179.14</v>
      </c>
      <c r="X33" s="160">
        <f t="shared" si="25"/>
        <v>292.7500012207031</v>
      </c>
      <c r="Y33" s="185">
        <f t="shared" si="26"/>
        <v>648.1499983978271</v>
      </c>
      <c r="AD33" s="116"/>
      <c r="AE33" s="116"/>
    </row>
    <row r="34" spans="1:31" ht="18" customHeight="1">
      <c r="A34" s="184">
        <v>9</v>
      </c>
      <c r="B34" s="261">
        <f>+bm(A34,ΦΟΡΜΑ!$D$8)*0.7</f>
        <v>941.4999999999999</v>
      </c>
      <c r="C34" s="160"/>
      <c r="D34" s="160"/>
      <c r="E34" s="160"/>
      <c r="F34" s="160"/>
      <c r="G34" s="160"/>
      <c r="H34" s="160"/>
      <c r="I34" s="160"/>
      <c r="J34" s="160"/>
      <c r="K34" s="157">
        <f t="shared" si="22"/>
        <v>941.4999999999999</v>
      </c>
      <c r="L34" s="160">
        <f t="shared" si="27"/>
        <v>0</v>
      </c>
      <c r="M34" s="160">
        <f t="shared" si="18"/>
        <v>28.239999771118164</v>
      </c>
      <c r="N34" s="161">
        <f t="shared" si="23"/>
        <v>969.739999771118</v>
      </c>
      <c r="O34" s="160"/>
      <c r="P34" s="160"/>
      <c r="Q34" s="160">
        <f t="shared" si="19"/>
        <v>0</v>
      </c>
      <c r="R34" s="160">
        <f t="shared" si="20"/>
        <v>37.65999984741211</v>
      </c>
      <c r="S34" s="160">
        <f t="shared" si="21"/>
        <v>78.94000305175781</v>
      </c>
      <c r="T34" s="160"/>
      <c r="U34" s="160"/>
      <c r="V34" s="160"/>
      <c r="W34" s="160">
        <f t="shared" si="24"/>
        <v>187.09</v>
      </c>
      <c r="X34" s="160">
        <f t="shared" si="25"/>
        <v>303.69000289916994</v>
      </c>
      <c r="Y34" s="185">
        <f t="shared" si="26"/>
        <v>666.0499968719481</v>
      </c>
      <c r="AD34" s="116"/>
      <c r="AE34" s="116"/>
    </row>
    <row r="35" spans="1:31" ht="18" customHeight="1">
      <c r="A35" s="184">
        <v>8</v>
      </c>
      <c r="B35" s="261">
        <f>+bm(A35,ΦΟΡΜΑ!$D$8)*0.7</f>
        <v>969.4999999999999</v>
      </c>
      <c r="C35" s="160"/>
      <c r="D35" s="160"/>
      <c r="E35" s="160"/>
      <c r="F35" s="160"/>
      <c r="G35" s="160"/>
      <c r="H35" s="160"/>
      <c r="I35" s="160"/>
      <c r="J35" s="160"/>
      <c r="K35" s="157">
        <f t="shared" si="22"/>
        <v>969.4999999999999</v>
      </c>
      <c r="L35" s="160">
        <f t="shared" si="27"/>
        <v>0</v>
      </c>
      <c r="M35" s="160">
        <f t="shared" si="18"/>
        <v>29.079999923706055</v>
      </c>
      <c r="N35" s="161">
        <f t="shared" si="23"/>
        <v>998.5799999237059</v>
      </c>
      <c r="O35" s="160"/>
      <c r="P35" s="160"/>
      <c r="Q35" s="160">
        <f t="shared" si="19"/>
        <v>0</v>
      </c>
      <c r="R35" s="160">
        <f t="shared" si="20"/>
        <v>38.779998779296875</v>
      </c>
      <c r="S35" s="160">
        <f t="shared" si="21"/>
        <v>80.80999816894531</v>
      </c>
      <c r="T35" s="160"/>
      <c r="U35" s="160"/>
      <c r="V35" s="160"/>
      <c r="W35" s="160">
        <f t="shared" si="24"/>
        <v>195.04</v>
      </c>
      <c r="X35" s="160">
        <f t="shared" si="25"/>
        <v>314.6299969482422</v>
      </c>
      <c r="Y35" s="185">
        <f t="shared" si="26"/>
        <v>683.9500029754638</v>
      </c>
      <c r="AD35" s="116"/>
      <c r="AE35" s="116"/>
    </row>
    <row r="36" spans="1:31" ht="18" customHeight="1">
      <c r="A36" s="184">
        <v>7</v>
      </c>
      <c r="B36" s="261">
        <f>+bm(A36,ΦΟΡΜΑ!$D$8)*0.7</f>
        <v>997.4999999999999</v>
      </c>
      <c r="C36" s="160"/>
      <c r="D36" s="160"/>
      <c r="E36" s="160"/>
      <c r="F36" s="160"/>
      <c r="G36" s="160"/>
      <c r="H36" s="160"/>
      <c r="I36" s="160"/>
      <c r="J36" s="160"/>
      <c r="K36" s="157">
        <f t="shared" si="22"/>
        <v>997.4999999999999</v>
      </c>
      <c r="L36" s="160">
        <f t="shared" si="27"/>
        <v>0</v>
      </c>
      <c r="M36" s="160">
        <f t="shared" si="18"/>
        <v>29.920000076293945</v>
      </c>
      <c r="N36" s="161">
        <f t="shared" si="23"/>
        <v>1027.420000076294</v>
      </c>
      <c r="O36" s="160"/>
      <c r="P36" s="160"/>
      <c r="Q36" s="160">
        <f t="shared" si="19"/>
        <v>0</v>
      </c>
      <c r="R36" s="160">
        <f t="shared" si="20"/>
        <v>39.900001525878906</v>
      </c>
      <c r="S36" s="160">
        <f t="shared" si="21"/>
        <v>82.66999877929688</v>
      </c>
      <c r="T36" s="160"/>
      <c r="U36" s="160"/>
      <c r="V36" s="160"/>
      <c r="W36" s="160">
        <f t="shared" si="24"/>
        <v>202.99</v>
      </c>
      <c r="X36" s="160">
        <f t="shared" si="25"/>
        <v>325.5600003051758</v>
      </c>
      <c r="Y36" s="185">
        <f t="shared" si="26"/>
        <v>701.8599997711182</v>
      </c>
      <c r="AD36" s="116"/>
      <c r="AE36" s="116"/>
    </row>
    <row r="37" spans="1:31" ht="18" customHeight="1">
      <c r="A37" s="184">
        <v>6</v>
      </c>
      <c r="B37" s="261">
        <f>+bm(A37,ΦΟΡΜΑ!$D$8)*0.7</f>
        <v>1025.5</v>
      </c>
      <c r="C37" s="160"/>
      <c r="D37" s="160"/>
      <c r="E37" s="160"/>
      <c r="F37" s="160"/>
      <c r="G37" s="160"/>
      <c r="H37" s="160"/>
      <c r="I37" s="160"/>
      <c r="J37" s="160"/>
      <c r="K37" s="157">
        <f t="shared" si="22"/>
        <v>1025.5</v>
      </c>
      <c r="L37" s="160">
        <f t="shared" si="27"/>
        <v>0</v>
      </c>
      <c r="M37" s="160">
        <f t="shared" si="18"/>
        <v>30.760000228881836</v>
      </c>
      <c r="N37" s="161">
        <f t="shared" si="23"/>
        <v>1056.2600002288818</v>
      </c>
      <c r="O37" s="160"/>
      <c r="P37" s="160"/>
      <c r="Q37" s="160">
        <f t="shared" si="19"/>
        <v>0</v>
      </c>
      <c r="R37" s="160">
        <f t="shared" si="20"/>
        <v>41.02000045776367</v>
      </c>
      <c r="S37" s="160">
        <f t="shared" si="21"/>
        <v>84.5400015258789</v>
      </c>
      <c r="T37" s="160"/>
      <c r="U37" s="160"/>
      <c r="V37" s="160"/>
      <c r="W37" s="160">
        <f t="shared" si="24"/>
        <v>210.94</v>
      </c>
      <c r="X37" s="160">
        <f t="shared" si="25"/>
        <v>336.50000198364256</v>
      </c>
      <c r="Y37" s="185">
        <f t="shared" si="26"/>
        <v>719.7599982452393</v>
      </c>
      <c r="AD37" s="116"/>
      <c r="AE37" s="116"/>
    </row>
    <row r="38" spans="1:31" ht="18" customHeight="1">
      <c r="A38" s="184">
        <v>5</v>
      </c>
      <c r="B38" s="261">
        <f>+bm(A38,ΦΟΡΜΑ!$D$8)*0.7</f>
        <v>1054.2</v>
      </c>
      <c r="C38" s="160"/>
      <c r="D38" s="160"/>
      <c r="E38" s="160"/>
      <c r="F38" s="160"/>
      <c r="G38" s="160"/>
      <c r="H38" s="160"/>
      <c r="I38" s="160"/>
      <c r="J38" s="160"/>
      <c r="K38" s="157">
        <f t="shared" si="22"/>
        <v>1054.2</v>
      </c>
      <c r="L38" s="160">
        <f t="shared" si="27"/>
        <v>0</v>
      </c>
      <c r="M38" s="160">
        <f t="shared" si="18"/>
        <v>31.6299991607666</v>
      </c>
      <c r="N38" s="161">
        <f t="shared" si="23"/>
        <v>1085.8299991607666</v>
      </c>
      <c r="O38" s="160"/>
      <c r="P38" s="160"/>
      <c r="Q38" s="160">
        <f t="shared" si="19"/>
        <v>0</v>
      </c>
      <c r="R38" s="160">
        <f t="shared" si="20"/>
        <v>42.16999816894531</v>
      </c>
      <c r="S38" s="160">
        <f t="shared" si="21"/>
        <v>86.45999969482422</v>
      </c>
      <c r="T38" s="160"/>
      <c r="U38" s="160"/>
      <c r="V38" s="160"/>
      <c r="W38" s="160">
        <f t="shared" si="24"/>
        <v>219.09</v>
      </c>
      <c r="X38" s="160">
        <f t="shared" si="25"/>
        <v>347.71999786376955</v>
      </c>
      <c r="Y38" s="185">
        <f t="shared" si="26"/>
        <v>738.1100012969971</v>
      </c>
      <c r="AD38" s="116"/>
      <c r="AE38" s="116"/>
    </row>
    <row r="39" spans="1:31" ht="18" customHeight="1">
      <c r="A39" s="184">
        <v>4</v>
      </c>
      <c r="B39" s="261">
        <f>+bm(A39,ΦΟΡΜΑ!$D$8)*0.7</f>
        <v>1082.1999999999998</v>
      </c>
      <c r="C39" s="160"/>
      <c r="D39" s="160"/>
      <c r="E39" s="160"/>
      <c r="F39" s="160"/>
      <c r="G39" s="160"/>
      <c r="H39" s="160"/>
      <c r="I39" s="160"/>
      <c r="J39" s="160"/>
      <c r="K39" s="157">
        <f t="shared" si="22"/>
        <v>1082.1999999999998</v>
      </c>
      <c r="L39" s="160">
        <f t="shared" si="27"/>
        <v>0</v>
      </c>
      <c r="M39" s="160">
        <f t="shared" si="18"/>
        <v>32.470001220703125</v>
      </c>
      <c r="N39" s="161">
        <f t="shared" si="23"/>
        <v>1114.670001220703</v>
      </c>
      <c r="O39" s="160"/>
      <c r="P39" s="160"/>
      <c r="Q39" s="160">
        <f t="shared" si="19"/>
        <v>0</v>
      </c>
      <c r="R39" s="160">
        <f t="shared" si="20"/>
        <v>43.290000915527344</v>
      </c>
      <c r="S39" s="160">
        <f t="shared" si="21"/>
        <v>88.32000030517578</v>
      </c>
      <c r="T39" s="160"/>
      <c r="U39" s="160"/>
      <c r="V39" s="160"/>
      <c r="W39" s="160">
        <f t="shared" si="24"/>
        <v>227.48</v>
      </c>
      <c r="X39" s="160">
        <f t="shared" si="25"/>
        <v>359.09000122070313</v>
      </c>
      <c r="Y39" s="185">
        <f t="shared" si="26"/>
        <v>755.5799999999998</v>
      </c>
      <c r="AD39" s="116"/>
      <c r="AE39" s="116"/>
    </row>
    <row r="40" spans="1:31" ht="18" customHeight="1">
      <c r="A40" s="184">
        <v>3</v>
      </c>
      <c r="B40" s="261">
        <f>+bm(A40,ΦΟΡΜΑ!$D$8)*0.7</f>
        <v>1109.5</v>
      </c>
      <c r="C40" s="160"/>
      <c r="D40" s="160"/>
      <c r="E40" s="160"/>
      <c r="F40" s="160"/>
      <c r="G40" s="160"/>
      <c r="H40" s="160"/>
      <c r="I40" s="160"/>
      <c r="J40" s="160"/>
      <c r="K40" s="157">
        <f t="shared" si="22"/>
        <v>1109.5</v>
      </c>
      <c r="L40" s="160">
        <f t="shared" si="27"/>
        <v>0</v>
      </c>
      <c r="M40" s="160">
        <f t="shared" si="18"/>
        <v>33.279998779296875</v>
      </c>
      <c r="N40" s="161">
        <f t="shared" si="23"/>
        <v>1142.7799987792969</v>
      </c>
      <c r="O40" s="160"/>
      <c r="P40" s="160"/>
      <c r="Q40" s="160">
        <f t="shared" si="19"/>
        <v>0</v>
      </c>
      <c r="R40" s="160">
        <f t="shared" si="20"/>
        <v>44.380001068115234</v>
      </c>
      <c r="S40" s="160">
        <f t="shared" si="21"/>
        <v>90.14</v>
      </c>
      <c r="T40" s="160"/>
      <c r="U40" s="160"/>
      <c r="V40" s="160"/>
      <c r="W40" s="160">
        <f t="shared" si="24"/>
        <v>237.03</v>
      </c>
      <c r="X40" s="160">
        <f t="shared" si="25"/>
        <v>371.5500010681152</v>
      </c>
      <c r="Y40" s="185">
        <f t="shared" si="26"/>
        <v>771.2299977111817</v>
      </c>
      <c r="AD40" s="116"/>
      <c r="AE40" s="116"/>
    </row>
    <row r="41" spans="1:31" ht="18" customHeight="1">
      <c r="A41" s="184">
        <v>2</v>
      </c>
      <c r="B41" s="261">
        <f>+bm(A41,ΦΟΡΜΑ!$D$8)*0.7</f>
        <v>1138.1999999999998</v>
      </c>
      <c r="C41" s="160"/>
      <c r="D41" s="160"/>
      <c r="E41" s="160"/>
      <c r="F41" s="160"/>
      <c r="G41" s="160"/>
      <c r="H41" s="160"/>
      <c r="I41" s="160"/>
      <c r="J41" s="160"/>
      <c r="K41" s="157">
        <f t="shared" si="22"/>
        <v>1138.1999999999998</v>
      </c>
      <c r="L41" s="160">
        <f t="shared" si="27"/>
        <v>0</v>
      </c>
      <c r="M41" s="160">
        <f t="shared" si="18"/>
        <v>34.150001525878906</v>
      </c>
      <c r="N41" s="161">
        <f t="shared" si="23"/>
        <v>1172.3500015258787</v>
      </c>
      <c r="O41" s="160"/>
      <c r="P41" s="160"/>
      <c r="Q41" s="160">
        <f t="shared" si="19"/>
        <v>0</v>
      </c>
      <c r="R41" s="160">
        <f t="shared" si="20"/>
        <v>45.529998779296875</v>
      </c>
      <c r="S41" s="160">
        <f t="shared" si="21"/>
        <v>92.05999816894531</v>
      </c>
      <c r="T41" s="160"/>
      <c r="U41" s="160"/>
      <c r="V41" s="160"/>
      <c r="W41" s="160">
        <f t="shared" si="24"/>
        <v>247.06</v>
      </c>
      <c r="X41" s="160">
        <f t="shared" si="25"/>
        <v>384.6499969482422</v>
      </c>
      <c r="Y41" s="185">
        <f t="shared" si="26"/>
        <v>787.7000045776365</v>
      </c>
      <c r="AD41" s="116"/>
      <c r="AE41" s="116"/>
    </row>
    <row r="42" spans="1:31" ht="18" customHeight="1" thickBot="1">
      <c r="A42" s="186">
        <v>1</v>
      </c>
      <c r="B42" s="262">
        <f>+bm(A42,ΦΟΡΜΑ!$D$8)*0.7</f>
        <v>1166.1999999999998</v>
      </c>
      <c r="C42" s="187"/>
      <c r="D42" s="187"/>
      <c r="E42" s="187"/>
      <c r="F42" s="187"/>
      <c r="G42" s="187"/>
      <c r="H42" s="187"/>
      <c r="I42" s="187"/>
      <c r="J42" s="187"/>
      <c r="K42" s="166">
        <f t="shared" si="22"/>
        <v>1166.1999999999998</v>
      </c>
      <c r="L42" s="187">
        <f t="shared" si="27"/>
        <v>0</v>
      </c>
      <c r="M42" s="187">
        <f t="shared" si="18"/>
        <v>34.9900016784668</v>
      </c>
      <c r="N42" s="188">
        <f t="shared" si="23"/>
        <v>1201.1900016784666</v>
      </c>
      <c r="O42" s="187"/>
      <c r="P42" s="187"/>
      <c r="Q42" s="187">
        <f t="shared" si="19"/>
        <v>0</v>
      </c>
      <c r="R42" s="187">
        <f t="shared" si="20"/>
        <v>46.650001525878906</v>
      </c>
      <c r="S42" s="187">
        <f t="shared" si="21"/>
        <v>93.93000091552734</v>
      </c>
      <c r="T42" s="187"/>
      <c r="U42" s="187"/>
      <c r="V42" s="187"/>
      <c r="W42" s="187">
        <f t="shared" si="24"/>
        <v>256.84</v>
      </c>
      <c r="X42" s="187">
        <f t="shared" si="25"/>
        <v>397.4200024414062</v>
      </c>
      <c r="Y42" s="189">
        <f t="shared" si="26"/>
        <v>803.7699992370603</v>
      </c>
      <c r="AD42" s="116"/>
      <c r="AE42" s="116"/>
    </row>
    <row r="43" ht="14.25" thickTop="1">
      <c r="W43" t="s">
        <v>66</v>
      </c>
    </row>
  </sheetData>
  <sheetProtection/>
  <mergeCells count="5">
    <mergeCell ref="A24:Y24"/>
    <mergeCell ref="A1:Y1"/>
    <mergeCell ref="A2:D2"/>
    <mergeCell ref="E2:K2"/>
    <mergeCell ref="U2:Y2"/>
  </mergeCells>
  <conditionalFormatting sqref="A6:Y23 A25:Y42">
    <cfRule type="cellIs" priority="1" dxfId="0" operator="equal" stopIfTrue="1">
      <formula>0</formula>
    </cfRule>
  </conditionalFormatting>
  <printOptions horizontalCentered="1"/>
  <pageMargins left="0.1968503937007874" right="0.35433070866141736" top="0.27" bottom="0.26" header="0.2" footer="0.2"/>
  <pageSetup horizontalDpi="600" verticalDpi="600" orientation="landscape" paperSize="9" r:id="rId1"/>
  <rowBreaks count="1" manualBreakCount="1">
    <brk id="23" max="255" man="1"/>
  </rowBreaks>
  <ignoredErrors>
    <ignoredError sqref="AI1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>
    <tabColor indexed="47"/>
  </sheetPr>
  <dimension ref="A1:AJ43"/>
  <sheetViews>
    <sheetView view="pageBreakPreview" zoomScale="101" zoomScaleSheetLayoutView="101" zoomScalePageLayoutView="0" workbookViewId="0" topLeftCell="A1">
      <pane ySplit="5" topLeftCell="BM6" activePane="bottomLeft" state="frozen"/>
      <selection pane="topLeft" activeCell="I16" sqref="I16"/>
      <selection pane="bottomLeft" activeCell="A1" sqref="A1:Y1"/>
    </sheetView>
  </sheetViews>
  <sheetFormatPr defaultColWidth="0" defaultRowHeight="12.75"/>
  <cols>
    <col min="1" max="1" width="4.00390625" style="0" customWidth="1"/>
    <col min="2" max="2" width="6.7109375" style="115" customWidth="1"/>
    <col min="3" max="8" width="5.00390625" style="112" customWidth="1"/>
    <col min="9" max="10" width="5.00390625" style="147" customWidth="1"/>
    <col min="11" max="11" width="7.140625" style="115" customWidth="1"/>
    <col min="12" max="12" width="2.57421875" style="115" hidden="1" customWidth="1"/>
    <col min="13" max="13" width="4.8515625" style="0" customWidth="1"/>
    <col min="14" max="14" width="7.140625" style="0" customWidth="1"/>
    <col min="15" max="16" width="4.140625" style="0" customWidth="1"/>
    <col min="17" max="19" width="6.00390625" style="0" customWidth="1"/>
    <col min="20" max="22" width="4.00390625" style="0" customWidth="1"/>
    <col min="23" max="23" width="5.140625" style="0" customWidth="1"/>
    <col min="24" max="24" width="7.57421875" style="0" customWidth="1"/>
    <col min="25" max="25" width="7.28125" style="0" customWidth="1"/>
    <col min="26" max="26" width="8.8515625" style="219" customWidth="1"/>
    <col min="27" max="34" width="0" style="0" hidden="1" customWidth="1"/>
    <col min="35" max="36" width="11.8515625" style="0" hidden="1" customWidth="1"/>
  </cols>
  <sheetData>
    <row r="1" spans="1:25" ht="10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3.5" customHeight="1">
      <c r="A2" s="290" t="str">
        <f>IF(+ΦΟΡΜΑ!$D$20="Ν","ΝΕΟΣ ΑΣΦΑΛΙΣΜΕΝΟΣ","ΠΑΛΑΙΟΣ ΑΣΦΑΛΙΣΜΕΝΟΣ")</f>
        <v>ΠΑΛΑΙΟΣ ΑΣΦΑΛΙΣΜΕΝΟΣ</v>
      </c>
      <c r="B2" s="290"/>
      <c r="C2" s="290"/>
      <c r="D2" s="290"/>
      <c r="E2" s="291" t="str">
        <f>+ΦΟΡΜΑ!$B$6</f>
        <v>…………………………………………</v>
      </c>
      <c r="F2" s="291"/>
      <c r="G2" s="291"/>
      <c r="H2" s="291"/>
      <c r="I2" s="291"/>
      <c r="J2" s="291"/>
      <c r="K2" s="291"/>
      <c r="M2" s="297" t="s">
        <v>154</v>
      </c>
      <c r="N2" s="297"/>
      <c r="O2" s="195">
        <v>1</v>
      </c>
      <c r="Q2" s="149">
        <v>2</v>
      </c>
      <c r="U2" s="292">
        <f ca="1">NOW()</f>
        <v>40246.36011793982</v>
      </c>
      <c r="V2" s="292"/>
      <c r="W2" s="292"/>
      <c r="X2" s="292"/>
      <c r="Y2" s="292"/>
      <c r="Z2" s="220"/>
    </row>
    <row r="3" spans="1:27" ht="15.75" customHeight="1" thickBot="1">
      <c r="A3" s="121"/>
      <c r="B3" s="121"/>
      <c r="C3" s="121"/>
      <c r="D3" s="121"/>
      <c r="E3" s="122"/>
      <c r="F3" s="122"/>
      <c r="G3" s="122"/>
      <c r="H3" s="122"/>
      <c r="I3" s="146"/>
      <c r="J3" s="146"/>
      <c r="K3" s="122"/>
      <c r="U3" s="120"/>
      <c r="V3" s="296" t="s">
        <v>149</v>
      </c>
      <c r="W3" s="296"/>
      <c r="X3" s="296"/>
      <c r="Y3" s="296"/>
      <c r="Z3" s="220"/>
      <c r="AA3" s="150"/>
    </row>
    <row r="4" ht="6.75" customHeight="1" hidden="1" thickBot="1"/>
    <row r="5" spans="1:36" s="119" customFormat="1" ht="57" customHeight="1" thickBot="1" thickTop="1">
      <c r="A5" s="196" t="s">
        <v>123</v>
      </c>
      <c r="B5" s="197" t="s">
        <v>126</v>
      </c>
      <c r="C5" s="197" t="str">
        <f>+ΦΟΡΜΑ!$A$10</f>
        <v>Οικογενειακό:</v>
      </c>
      <c r="D5" s="197" t="str">
        <f>+ΦΟΡΜΑ!$A$11</f>
        <v>Επίδομα θέσης:</v>
      </c>
      <c r="E5" s="197" t="str">
        <f>+ΦΟΡΜΑ!$A$12</f>
        <v>Επ. ειδικής απασχόλησης:</v>
      </c>
      <c r="F5" s="197" t="str">
        <f>+ΦΟΡΜΑ!$A$13</f>
        <v>Επ. παραμεθ. Περιοχών:</v>
      </c>
      <c r="G5" s="197" t="str">
        <f>+ΦΟΡΜΑ!$A$14</f>
        <v>Μεταπτυχιακό:</v>
      </c>
      <c r="H5" s="197" t="str">
        <f>+ΦΟΡΜΑ!$A$15</f>
        <v>Εξωδιδακτικό:</v>
      </c>
      <c r="I5" s="198" t="str">
        <f>+ΦΟΡΜΑ!$A$16</f>
        <v>Κίνητρο απόδοσης:</v>
      </c>
      <c r="J5" s="198" t="str">
        <f>+ΦΟΡΜΑ!$A$17</f>
        <v>Επιδ. Διδ. Προετοιμασίας.</v>
      </c>
      <c r="K5" s="197" t="s">
        <v>127</v>
      </c>
      <c r="L5" s="197" t="s">
        <v>124</v>
      </c>
      <c r="M5" s="197" t="s">
        <v>150</v>
      </c>
      <c r="N5" s="197" t="s">
        <v>128</v>
      </c>
      <c r="O5" s="197"/>
      <c r="P5" s="197" t="s">
        <v>155</v>
      </c>
      <c r="Q5" s="197" t="s">
        <v>151</v>
      </c>
      <c r="R5" s="197" t="s">
        <v>152</v>
      </c>
      <c r="S5" s="197" t="s">
        <v>153</v>
      </c>
      <c r="T5" s="197" t="s">
        <v>88</v>
      </c>
      <c r="U5" s="197" t="s">
        <v>89</v>
      </c>
      <c r="V5" s="197" t="s">
        <v>87</v>
      </c>
      <c r="W5" s="197" t="s">
        <v>92</v>
      </c>
      <c r="X5" s="197" t="s">
        <v>129</v>
      </c>
      <c r="Y5" s="199" t="s">
        <v>125</v>
      </c>
      <c r="Z5" s="221"/>
      <c r="AA5" s="117"/>
      <c r="AB5" s="117"/>
      <c r="AC5" s="117"/>
      <c r="AD5" s="118" t="s">
        <v>95</v>
      </c>
      <c r="AE5" s="118" t="s">
        <v>96</v>
      </c>
      <c r="AF5" s="118" t="s">
        <v>97</v>
      </c>
      <c r="AG5" s="118" t="s">
        <v>98</v>
      </c>
      <c r="AH5" s="118" t="s">
        <v>99</v>
      </c>
      <c r="AI5" s="118" t="s">
        <v>100</v>
      </c>
      <c r="AJ5" s="118" t="s">
        <v>101</v>
      </c>
    </row>
    <row r="6" spans="1:36" s="145" customFormat="1" ht="23.25" customHeight="1" thickTop="1">
      <c r="A6" s="205">
        <v>18</v>
      </c>
      <c r="B6" s="265">
        <f>+bm(A6,ΦΟΡΜΑ!$D$8)</f>
        <v>985</v>
      </c>
      <c r="C6" s="206">
        <f>+ΦΟΡΜΑ!$D$10</f>
        <v>71</v>
      </c>
      <c r="D6" s="206">
        <f>+ΦΟΡΜΑ!$D$11</f>
        <v>256.08</v>
      </c>
      <c r="E6" s="206">
        <f>+ΦΟΡΜΑ!$D$12</f>
        <v>0</v>
      </c>
      <c r="F6" s="206">
        <f>+ΦΟΡΜΑ!$D$13</f>
        <v>0</v>
      </c>
      <c r="G6" s="206">
        <f>+ΦΟΡΜΑ!$D$14</f>
        <v>0</v>
      </c>
      <c r="H6" s="206">
        <f>+ΦΟΡΜΑ!$D$15</f>
        <v>313.2</v>
      </c>
      <c r="I6" s="207">
        <f>+ΦΟΡΜΑ!$D$16</f>
        <v>100</v>
      </c>
      <c r="J6" s="207">
        <f>+ΦΟΡΜΑ!$D$17</f>
        <v>105</v>
      </c>
      <c r="K6" s="208">
        <f aca="true" t="shared" si="0" ref="K6:K23">SUM(B6:J6)</f>
        <v>1830.28</v>
      </c>
      <c r="L6" s="209">
        <f aca="true" t="shared" si="1" ref="L6:L23">+C6+D6+E6+F6+H6+I6+J6</f>
        <v>845.28</v>
      </c>
      <c r="M6" s="210">
        <f>+Q6</f>
        <v>485.51656800000006</v>
      </c>
      <c r="N6" s="211">
        <f aca="true" t="shared" si="2" ref="N6:N23">+K6+M6</f>
        <v>2315.796568</v>
      </c>
      <c r="O6" s="206"/>
      <c r="P6" s="206"/>
      <c r="Q6" s="212">
        <f>+S6-R6</f>
        <v>485.51656800000006</v>
      </c>
      <c r="R6" s="212">
        <f>+(K6-I6)*16%</f>
        <v>276.8448</v>
      </c>
      <c r="S6" s="206">
        <f>+(K6-I6)*44.06%</f>
        <v>762.3613680000001</v>
      </c>
      <c r="T6" s="206"/>
      <c r="U6" s="206"/>
      <c r="V6" s="206"/>
      <c r="W6" s="206">
        <f aca="true" t="shared" si="3" ref="W6:W23">IF($O$2=2,+AJ6,$Q$2)</f>
        <v>2</v>
      </c>
      <c r="X6" s="206">
        <f>SUM(S6:W6)</f>
        <v>764.3613680000001</v>
      </c>
      <c r="Y6" s="213">
        <f aca="true" t="shared" si="4" ref="Y6:Y23">+N6-X6</f>
        <v>1551.4352000000001</v>
      </c>
      <c r="Z6" s="222"/>
      <c r="AA6" s="144"/>
      <c r="AD6" s="144">
        <f>SUM(S6)</f>
        <v>762.3613680000001</v>
      </c>
      <c r="AE6" s="144">
        <f aca="true" t="shared" si="5" ref="AE6:AE23">+N6-AD6</f>
        <v>1553.4352000000001</v>
      </c>
      <c r="AF6" s="144">
        <f aca="true" t="shared" si="6" ref="AF6:AF23">SUM(Q25:S25)</f>
        <v>607.5874000000001</v>
      </c>
      <c r="AG6" s="144">
        <f aca="true" t="shared" si="7" ref="AG6:AG23">+N25-AF6</f>
        <v>275.3862999999999</v>
      </c>
      <c r="AH6" s="148">
        <f aca="true" t="shared" si="8" ref="AH6:AH23">12*AE6+2*AG6</f>
        <v>19191.995000000003</v>
      </c>
      <c r="AI6" s="148">
        <f>Foros(+AH6,ΦΟΡΜΑ!$D$24)</f>
        <v>1463.7876180000007</v>
      </c>
      <c r="AJ6" s="148">
        <f aca="true" t="shared" si="9" ref="AJ6:AJ23">+ROUND(+AI6/14,2)</f>
        <v>104.56</v>
      </c>
    </row>
    <row r="7" spans="1:36" s="145" customFormat="1" ht="23.25" customHeight="1">
      <c r="A7" s="184">
        <v>17</v>
      </c>
      <c r="B7" s="263">
        <f>+bm(A7,ΦΟΡΜΑ!$D$8)</f>
        <v>1025</v>
      </c>
      <c r="C7" s="160">
        <f>+ΦΟΡΜΑ!$D$10</f>
        <v>71</v>
      </c>
      <c r="D7" s="160">
        <f>+ΦΟΡΜΑ!$D$11</f>
        <v>256.08</v>
      </c>
      <c r="E7" s="160">
        <f>+ΦΟΡΜΑ!$D$12</f>
        <v>0</v>
      </c>
      <c r="F7" s="160">
        <f>+ΦΟΡΜΑ!$D$13</f>
        <v>0</v>
      </c>
      <c r="G7" s="160">
        <f>+ΦΟΡΜΑ!$D$14</f>
        <v>0</v>
      </c>
      <c r="H7" s="160">
        <f>+ΦΟΡΜΑ!$D$15</f>
        <v>313.2</v>
      </c>
      <c r="I7" s="200">
        <f>+ΦΟΡΜΑ!$D$16</f>
        <v>100</v>
      </c>
      <c r="J7" s="200">
        <f>+ΦΟΡΜΑ!$D$17</f>
        <v>105</v>
      </c>
      <c r="K7" s="201">
        <f t="shared" si="0"/>
        <v>1870.28</v>
      </c>
      <c r="L7" s="202">
        <f t="shared" si="1"/>
        <v>845.28</v>
      </c>
      <c r="M7" s="203">
        <f aca="true" t="shared" si="10" ref="M7:M23">+Q7</f>
        <v>496.7405680000001</v>
      </c>
      <c r="N7" s="161">
        <f t="shared" si="2"/>
        <v>2367.020568</v>
      </c>
      <c r="O7" s="160"/>
      <c r="P7" s="160"/>
      <c r="Q7" s="204">
        <f aca="true" t="shared" si="11" ref="Q7:Q23">+S7-R7</f>
        <v>496.7405680000001</v>
      </c>
      <c r="R7" s="204">
        <f aca="true" t="shared" si="12" ref="R7:R23">+(K7-I7)*16%</f>
        <v>283.2448</v>
      </c>
      <c r="S7" s="160">
        <f aca="true" t="shared" si="13" ref="S7:S23">+(K7-I7)*44.06%</f>
        <v>779.9853680000001</v>
      </c>
      <c r="T7" s="160"/>
      <c r="U7" s="160"/>
      <c r="V7" s="160"/>
      <c r="W7" s="160">
        <f t="shared" si="3"/>
        <v>2</v>
      </c>
      <c r="X7" s="160">
        <f aca="true" t="shared" si="14" ref="X7:X42">SUM(S7:W7)</f>
        <v>781.9853680000001</v>
      </c>
      <c r="Y7" s="185">
        <f t="shared" si="4"/>
        <v>1585.0351999999998</v>
      </c>
      <c r="Z7" s="222"/>
      <c r="AA7" s="144"/>
      <c r="AD7" s="144">
        <f aca="true" t="shared" si="15" ref="AD7:AD23">SUM(S7)</f>
        <v>779.9853680000001</v>
      </c>
      <c r="AE7" s="144">
        <f t="shared" si="5"/>
        <v>1587.0351999999998</v>
      </c>
      <c r="AF7" s="144">
        <f t="shared" si="6"/>
        <v>632.2610000000001</v>
      </c>
      <c r="AG7" s="144">
        <f t="shared" si="7"/>
        <v>286.56949999999995</v>
      </c>
      <c r="AH7" s="148">
        <f t="shared" si="8"/>
        <v>19617.561399999995</v>
      </c>
      <c r="AI7" s="148">
        <f>Foros(+AH7,ΦΟΡΜΑ!$D$24)</f>
        <v>1564.391514959999</v>
      </c>
      <c r="AJ7" s="148">
        <f t="shared" si="9"/>
        <v>111.74</v>
      </c>
    </row>
    <row r="8" spans="1:36" s="145" customFormat="1" ht="23.25" customHeight="1">
      <c r="A8" s="184">
        <v>16</v>
      </c>
      <c r="B8" s="263">
        <f>+bm(A8,ΦΟΡΜΑ!$D$8)</f>
        <v>1064</v>
      </c>
      <c r="C8" s="160">
        <f>+ΦΟΡΜΑ!$D$10</f>
        <v>71</v>
      </c>
      <c r="D8" s="160">
        <f>+ΦΟΡΜΑ!$D$11</f>
        <v>256.08</v>
      </c>
      <c r="E8" s="160">
        <f>+ΦΟΡΜΑ!$D$12</f>
        <v>0</v>
      </c>
      <c r="F8" s="160">
        <f>+ΦΟΡΜΑ!$D$13</f>
        <v>0</v>
      </c>
      <c r="G8" s="160">
        <f>+ΦΟΡΜΑ!$D$14</f>
        <v>0</v>
      </c>
      <c r="H8" s="160">
        <f>+ΦΟΡΜΑ!$D$15</f>
        <v>313.2</v>
      </c>
      <c r="I8" s="200">
        <f>+ΦΟΡΜΑ!$D$16</f>
        <v>100</v>
      </c>
      <c r="J8" s="200">
        <f>+ΦΟΡΜΑ!$D$17</f>
        <v>105</v>
      </c>
      <c r="K8" s="201">
        <f t="shared" si="0"/>
        <v>1909.28</v>
      </c>
      <c r="L8" s="202">
        <f t="shared" si="1"/>
        <v>845.28</v>
      </c>
      <c r="M8" s="203">
        <f t="shared" si="10"/>
        <v>507.6839680000001</v>
      </c>
      <c r="N8" s="161">
        <f t="shared" si="2"/>
        <v>2416.963968</v>
      </c>
      <c r="O8" s="160"/>
      <c r="P8" s="160"/>
      <c r="Q8" s="204">
        <f t="shared" si="11"/>
        <v>507.6839680000001</v>
      </c>
      <c r="R8" s="204">
        <f t="shared" si="12"/>
        <v>289.4848</v>
      </c>
      <c r="S8" s="160">
        <f t="shared" si="13"/>
        <v>797.1687680000001</v>
      </c>
      <c r="T8" s="160"/>
      <c r="U8" s="160"/>
      <c r="V8" s="160"/>
      <c r="W8" s="160">
        <f t="shared" si="3"/>
        <v>2</v>
      </c>
      <c r="X8" s="160">
        <f t="shared" si="14"/>
        <v>799.1687680000001</v>
      </c>
      <c r="Y8" s="185">
        <f t="shared" si="4"/>
        <v>1617.7952</v>
      </c>
      <c r="Z8" s="222"/>
      <c r="AA8" s="144"/>
      <c r="AD8" s="144">
        <f t="shared" si="15"/>
        <v>797.1687680000001</v>
      </c>
      <c r="AE8" s="144">
        <f t="shared" si="5"/>
        <v>1619.7952</v>
      </c>
      <c r="AF8" s="144">
        <f t="shared" si="6"/>
        <v>656.31776</v>
      </c>
      <c r="AG8" s="144">
        <f t="shared" si="7"/>
        <v>297.47312</v>
      </c>
      <c r="AH8" s="148">
        <f t="shared" si="8"/>
        <v>20032.48864</v>
      </c>
      <c r="AI8" s="148">
        <f>Foros(+AH8,ΦΟΡΜΑ!$D$24)</f>
        <v>1662.480314496</v>
      </c>
      <c r="AJ8" s="148">
        <f t="shared" si="9"/>
        <v>118.75</v>
      </c>
    </row>
    <row r="9" spans="1:36" s="145" customFormat="1" ht="23.25" customHeight="1">
      <c r="A9" s="184">
        <v>15</v>
      </c>
      <c r="B9" s="263">
        <f>+bm(A9,ΦΟΡΜΑ!$D$8)</f>
        <v>1104</v>
      </c>
      <c r="C9" s="160">
        <f>+ΦΟΡΜΑ!$D$10</f>
        <v>71</v>
      </c>
      <c r="D9" s="160">
        <f>+ΦΟΡΜΑ!$D$11</f>
        <v>256.08</v>
      </c>
      <c r="E9" s="160">
        <f>+ΦΟΡΜΑ!$D$12</f>
        <v>0</v>
      </c>
      <c r="F9" s="160">
        <f>+ΦΟΡΜΑ!$D$13</f>
        <v>0</v>
      </c>
      <c r="G9" s="160">
        <f>+ΦΟΡΜΑ!$D$14</f>
        <v>0</v>
      </c>
      <c r="H9" s="160">
        <f>+ΦΟΡΜΑ!$D$15</f>
        <v>313.2</v>
      </c>
      <c r="I9" s="200">
        <f>+ΦΟΡΜΑ!$D$16</f>
        <v>100</v>
      </c>
      <c r="J9" s="200">
        <f>+ΦΟΡΜΑ!$D$17</f>
        <v>105</v>
      </c>
      <c r="K9" s="201">
        <f t="shared" si="0"/>
        <v>1949.28</v>
      </c>
      <c r="L9" s="202">
        <f t="shared" si="1"/>
        <v>845.28</v>
      </c>
      <c r="M9" s="203">
        <f t="shared" si="10"/>
        <v>518.907968</v>
      </c>
      <c r="N9" s="161">
        <f t="shared" si="2"/>
        <v>2468.187968</v>
      </c>
      <c r="O9" s="160"/>
      <c r="P9" s="160"/>
      <c r="Q9" s="204">
        <f t="shared" si="11"/>
        <v>518.907968</v>
      </c>
      <c r="R9" s="204">
        <f t="shared" si="12"/>
        <v>295.8848</v>
      </c>
      <c r="S9" s="160">
        <f t="shared" si="13"/>
        <v>814.792768</v>
      </c>
      <c r="T9" s="160"/>
      <c r="U9" s="160"/>
      <c r="V9" s="160"/>
      <c r="W9" s="160">
        <f t="shared" si="3"/>
        <v>2</v>
      </c>
      <c r="X9" s="160">
        <f t="shared" si="14"/>
        <v>816.792768</v>
      </c>
      <c r="Y9" s="185">
        <f t="shared" si="4"/>
        <v>1651.3952000000002</v>
      </c>
      <c r="Z9" s="222"/>
      <c r="AA9" s="144"/>
      <c r="AD9" s="144">
        <f t="shared" si="15"/>
        <v>814.792768</v>
      </c>
      <c r="AE9" s="144">
        <f t="shared" si="5"/>
        <v>1653.3952000000002</v>
      </c>
      <c r="AF9" s="144">
        <f t="shared" si="6"/>
        <v>680.99136</v>
      </c>
      <c r="AG9" s="144">
        <f t="shared" si="7"/>
        <v>308.65631999999994</v>
      </c>
      <c r="AH9" s="148">
        <f t="shared" si="8"/>
        <v>20458.055040000003</v>
      </c>
      <c r="AI9" s="148">
        <f>Foros(+AH9,ΦΟΡΜΑ!$D$24)</f>
        <v>1763.0842114560007</v>
      </c>
      <c r="AJ9" s="148">
        <f t="shared" si="9"/>
        <v>125.93</v>
      </c>
    </row>
    <row r="10" spans="1:36" s="145" customFormat="1" ht="23.25" customHeight="1">
      <c r="A10" s="184">
        <v>14</v>
      </c>
      <c r="B10" s="263">
        <f>+bm(A10,ΦΟΡΜΑ!$D$8)</f>
        <v>1144</v>
      </c>
      <c r="C10" s="160">
        <f>+ΦΟΡΜΑ!$D$10</f>
        <v>71</v>
      </c>
      <c r="D10" s="160">
        <f>+ΦΟΡΜΑ!$D$11</f>
        <v>256.08</v>
      </c>
      <c r="E10" s="160">
        <f>+ΦΟΡΜΑ!$D$12</f>
        <v>0</v>
      </c>
      <c r="F10" s="160">
        <f>+ΦΟΡΜΑ!$D$13</f>
        <v>0</v>
      </c>
      <c r="G10" s="160">
        <f>+ΦΟΡΜΑ!$D$14</f>
        <v>0</v>
      </c>
      <c r="H10" s="160">
        <f>+ΦΟΡΜΑ!$D$15</f>
        <v>313.2</v>
      </c>
      <c r="I10" s="200">
        <f>+ΦΟΡΜΑ!$D$16</f>
        <v>100</v>
      </c>
      <c r="J10" s="200">
        <f>+ΦΟΡΜΑ!$D$17</f>
        <v>105</v>
      </c>
      <c r="K10" s="201">
        <f t="shared" si="0"/>
        <v>1989.28</v>
      </c>
      <c r="L10" s="202">
        <f t="shared" si="1"/>
        <v>845.28</v>
      </c>
      <c r="M10" s="203">
        <f t="shared" si="10"/>
        <v>530.131968</v>
      </c>
      <c r="N10" s="161">
        <f t="shared" si="2"/>
        <v>2519.411968</v>
      </c>
      <c r="O10" s="160"/>
      <c r="P10" s="160"/>
      <c r="Q10" s="204">
        <f t="shared" si="11"/>
        <v>530.131968</v>
      </c>
      <c r="R10" s="204">
        <f t="shared" si="12"/>
        <v>302.2848</v>
      </c>
      <c r="S10" s="160">
        <f t="shared" si="13"/>
        <v>832.416768</v>
      </c>
      <c r="T10" s="160"/>
      <c r="U10" s="160"/>
      <c r="V10" s="160"/>
      <c r="W10" s="160">
        <f t="shared" si="3"/>
        <v>2</v>
      </c>
      <c r="X10" s="160">
        <f t="shared" si="14"/>
        <v>834.416768</v>
      </c>
      <c r="Y10" s="185">
        <f t="shared" si="4"/>
        <v>1684.9951999999998</v>
      </c>
      <c r="Z10" s="222"/>
      <c r="AA10" s="144"/>
      <c r="AD10" s="144">
        <f t="shared" si="15"/>
        <v>832.416768</v>
      </c>
      <c r="AE10" s="144">
        <f t="shared" si="5"/>
        <v>1686.9951999999998</v>
      </c>
      <c r="AF10" s="144">
        <f t="shared" si="6"/>
        <v>705.6649600000001</v>
      </c>
      <c r="AG10" s="144">
        <f t="shared" si="7"/>
        <v>319.83952</v>
      </c>
      <c r="AH10" s="148">
        <f t="shared" si="8"/>
        <v>20883.62144</v>
      </c>
      <c r="AI10" s="148">
        <f>Foros(+AH10,ΦΟΡΜΑ!$D$24)</f>
        <v>1863.6881084159997</v>
      </c>
      <c r="AJ10" s="148">
        <f t="shared" si="9"/>
        <v>133.12</v>
      </c>
    </row>
    <row r="11" spans="1:36" s="145" customFormat="1" ht="23.25" customHeight="1">
      <c r="A11" s="184">
        <v>13</v>
      </c>
      <c r="B11" s="263">
        <f>+bm(A11,ΦΟΡΜΑ!$D$8)</f>
        <v>1185</v>
      </c>
      <c r="C11" s="160">
        <f>+ΦΟΡΜΑ!$D$10</f>
        <v>71</v>
      </c>
      <c r="D11" s="160">
        <f>+ΦΟΡΜΑ!$D$11</f>
        <v>256.08</v>
      </c>
      <c r="E11" s="160">
        <f>+ΦΟΡΜΑ!$D$12</f>
        <v>0</v>
      </c>
      <c r="F11" s="160">
        <f>+ΦΟΡΜΑ!$D$13</f>
        <v>0</v>
      </c>
      <c r="G11" s="160">
        <f>+ΦΟΡΜΑ!$D$14</f>
        <v>0</v>
      </c>
      <c r="H11" s="160">
        <f>+ΦΟΡΜΑ!$D$15</f>
        <v>313.2</v>
      </c>
      <c r="I11" s="200">
        <f>+ΦΟΡΜΑ!$D$16</f>
        <v>100</v>
      </c>
      <c r="J11" s="200">
        <f>+ΦΟΡΜΑ!$D$17</f>
        <v>105</v>
      </c>
      <c r="K11" s="201">
        <f t="shared" si="0"/>
        <v>2030.28</v>
      </c>
      <c r="L11" s="202">
        <f t="shared" si="1"/>
        <v>845.28</v>
      </c>
      <c r="M11" s="203">
        <f t="shared" si="10"/>
        <v>541.6365680000001</v>
      </c>
      <c r="N11" s="161">
        <f t="shared" si="2"/>
        <v>2571.916568</v>
      </c>
      <c r="O11" s="160"/>
      <c r="P11" s="160"/>
      <c r="Q11" s="204">
        <f t="shared" si="11"/>
        <v>541.6365680000001</v>
      </c>
      <c r="R11" s="204">
        <f t="shared" si="12"/>
        <v>308.8448</v>
      </c>
      <c r="S11" s="160">
        <f t="shared" si="13"/>
        <v>850.4813680000001</v>
      </c>
      <c r="T11" s="160"/>
      <c r="U11" s="160"/>
      <c r="V11" s="160"/>
      <c r="W11" s="160">
        <f t="shared" si="3"/>
        <v>2</v>
      </c>
      <c r="X11" s="160">
        <f t="shared" si="14"/>
        <v>852.4813680000001</v>
      </c>
      <c r="Y11" s="185">
        <f t="shared" si="4"/>
        <v>1719.4352</v>
      </c>
      <c r="Z11" s="222"/>
      <c r="AA11" s="144"/>
      <c r="AD11" s="144">
        <f t="shared" si="15"/>
        <v>850.4813680000001</v>
      </c>
      <c r="AE11" s="144">
        <f t="shared" si="5"/>
        <v>1721.4352</v>
      </c>
      <c r="AF11" s="144">
        <f t="shared" si="6"/>
        <v>730.9554</v>
      </c>
      <c r="AG11" s="144">
        <f t="shared" si="7"/>
        <v>331.30230000000006</v>
      </c>
      <c r="AH11" s="148">
        <f t="shared" si="8"/>
        <v>21319.826999999997</v>
      </c>
      <c r="AI11" s="148">
        <f>Foros(+AH11,ΦΟΡΜΑ!$D$24)</f>
        <v>1966.8071027999995</v>
      </c>
      <c r="AJ11" s="148">
        <f t="shared" si="9"/>
        <v>140.49</v>
      </c>
    </row>
    <row r="12" spans="1:36" s="145" customFormat="1" ht="20.25" customHeight="1">
      <c r="A12" s="184">
        <v>12</v>
      </c>
      <c r="B12" s="263">
        <f>+bm(A12,ΦΟΡΜΑ!$D$8)</f>
        <v>1224</v>
      </c>
      <c r="C12" s="160">
        <f>+ΦΟΡΜΑ!$D$10</f>
        <v>71</v>
      </c>
      <c r="D12" s="160">
        <f>+ΦΟΡΜΑ!$D$11</f>
        <v>256.08</v>
      </c>
      <c r="E12" s="160">
        <f>+ΦΟΡΜΑ!$D$12</f>
        <v>0</v>
      </c>
      <c r="F12" s="160">
        <f>+ΦΟΡΜΑ!$D$13</f>
        <v>0</v>
      </c>
      <c r="G12" s="160">
        <f>+ΦΟΡΜΑ!$D$14</f>
        <v>0</v>
      </c>
      <c r="H12" s="160">
        <f>+ΦΟΡΜΑ!$D$15</f>
        <v>313.2</v>
      </c>
      <c r="I12" s="200">
        <f>+ΦΟΡΜΑ!$D$16</f>
        <v>100</v>
      </c>
      <c r="J12" s="200">
        <f>+ΦΟΡΜΑ!$D$17</f>
        <v>105</v>
      </c>
      <c r="K12" s="201">
        <f t="shared" si="0"/>
        <v>2069.2799999999997</v>
      </c>
      <c r="L12" s="202">
        <f t="shared" si="1"/>
        <v>845.28</v>
      </c>
      <c r="M12" s="203">
        <f t="shared" si="10"/>
        <v>552.579968</v>
      </c>
      <c r="N12" s="161">
        <f t="shared" si="2"/>
        <v>2621.8599679999998</v>
      </c>
      <c r="O12" s="160"/>
      <c r="P12" s="160"/>
      <c r="Q12" s="204">
        <f t="shared" si="11"/>
        <v>552.579968</v>
      </c>
      <c r="R12" s="204">
        <f t="shared" si="12"/>
        <v>315.0848</v>
      </c>
      <c r="S12" s="160">
        <f t="shared" si="13"/>
        <v>867.664768</v>
      </c>
      <c r="T12" s="160"/>
      <c r="U12" s="160"/>
      <c r="V12" s="160"/>
      <c r="W12" s="160">
        <f t="shared" si="3"/>
        <v>2</v>
      </c>
      <c r="X12" s="160">
        <f t="shared" si="14"/>
        <v>869.664768</v>
      </c>
      <c r="Y12" s="185">
        <f t="shared" si="4"/>
        <v>1752.1951999999997</v>
      </c>
      <c r="Z12" s="222"/>
      <c r="AA12" s="144"/>
      <c r="AD12" s="144">
        <f t="shared" si="15"/>
        <v>867.664768</v>
      </c>
      <c r="AE12" s="144">
        <f t="shared" si="5"/>
        <v>1754.1951999999997</v>
      </c>
      <c r="AF12" s="144">
        <f t="shared" si="6"/>
        <v>755.01216</v>
      </c>
      <c r="AG12" s="144">
        <f t="shared" si="7"/>
        <v>342.2059199999999</v>
      </c>
      <c r="AH12" s="148">
        <f t="shared" si="8"/>
        <v>21734.754239999995</v>
      </c>
      <c r="AI12" s="148">
        <f>Foros(+AH12,ΦΟΡΜΑ!$D$24)</f>
        <v>2064.895902335999</v>
      </c>
      <c r="AJ12" s="148">
        <f t="shared" si="9"/>
        <v>147.49</v>
      </c>
    </row>
    <row r="13" spans="1:36" s="145" customFormat="1" ht="20.25" customHeight="1">
      <c r="A13" s="184">
        <v>11</v>
      </c>
      <c r="B13" s="263">
        <f>+bm(A13,ΦΟΡΜΑ!$D$8)</f>
        <v>1264</v>
      </c>
      <c r="C13" s="160">
        <f>+ΦΟΡΜΑ!$D$10</f>
        <v>71</v>
      </c>
      <c r="D13" s="160">
        <f>+ΦΟΡΜΑ!$D$11</f>
        <v>256.08</v>
      </c>
      <c r="E13" s="160">
        <f>+ΦΟΡΜΑ!$D$12</f>
        <v>0</v>
      </c>
      <c r="F13" s="160">
        <f>+ΦΟΡΜΑ!$D$13</f>
        <v>0</v>
      </c>
      <c r="G13" s="160">
        <f>+ΦΟΡΜΑ!$D$14</f>
        <v>0</v>
      </c>
      <c r="H13" s="160">
        <f>+ΦΟΡΜΑ!$D$15</f>
        <v>313.2</v>
      </c>
      <c r="I13" s="200">
        <f>+ΦΟΡΜΑ!$D$16</f>
        <v>100</v>
      </c>
      <c r="J13" s="200">
        <f>+ΦΟΡΜΑ!$D$17</f>
        <v>105</v>
      </c>
      <c r="K13" s="201">
        <f t="shared" si="0"/>
        <v>2109.2799999999997</v>
      </c>
      <c r="L13" s="202">
        <f t="shared" si="1"/>
        <v>845.28</v>
      </c>
      <c r="M13" s="203">
        <f t="shared" si="10"/>
        <v>563.803968</v>
      </c>
      <c r="N13" s="161">
        <f t="shared" si="2"/>
        <v>2673.083968</v>
      </c>
      <c r="O13" s="160"/>
      <c r="P13" s="160"/>
      <c r="Q13" s="204">
        <f t="shared" si="11"/>
        <v>563.803968</v>
      </c>
      <c r="R13" s="204">
        <f t="shared" si="12"/>
        <v>321.48479999999995</v>
      </c>
      <c r="S13" s="160">
        <f t="shared" si="13"/>
        <v>885.288768</v>
      </c>
      <c r="T13" s="160"/>
      <c r="U13" s="160"/>
      <c r="V13" s="160"/>
      <c r="W13" s="160">
        <f t="shared" si="3"/>
        <v>2</v>
      </c>
      <c r="X13" s="160">
        <f t="shared" si="14"/>
        <v>887.288768</v>
      </c>
      <c r="Y13" s="185">
        <f t="shared" si="4"/>
        <v>1785.7952</v>
      </c>
      <c r="Z13" s="222"/>
      <c r="AA13" s="144"/>
      <c r="AD13" s="144">
        <f t="shared" si="15"/>
        <v>885.288768</v>
      </c>
      <c r="AE13" s="144">
        <f t="shared" si="5"/>
        <v>1787.7952</v>
      </c>
      <c r="AF13" s="144">
        <f t="shared" si="6"/>
        <v>779.6857600000001</v>
      </c>
      <c r="AG13" s="144">
        <f t="shared" si="7"/>
        <v>353.38912000000005</v>
      </c>
      <c r="AH13" s="148">
        <f t="shared" si="8"/>
        <v>22160.320639999998</v>
      </c>
      <c r="AI13" s="148">
        <f>Foros(+AH13,ΦΟΡΜΑ!$D$24)</f>
        <v>2168.6581159039997</v>
      </c>
      <c r="AJ13" s="148">
        <f t="shared" si="9"/>
        <v>154.9</v>
      </c>
    </row>
    <row r="14" spans="1:36" s="145" customFormat="1" ht="20.25" customHeight="1">
      <c r="A14" s="184">
        <v>10</v>
      </c>
      <c r="B14" s="263">
        <f>+bm(A14,ΦΟΡΜΑ!$D$8)</f>
        <v>1305</v>
      </c>
      <c r="C14" s="160">
        <f>+ΦΟΡΜΑ!$D$10</f>
        <v>71</v>
      </c>
      <c r="D14" s="160">
        <f>+ΦΟΡΜΑ!$D$11</f>
        <v>256.08</v>
      </c>
      <c r="E14" s="160">
        <f>+ΦΟΡΜΑ!$D$12</f>
        <v>0</v>
      </c>
      <c r="F14" s="160">
        <f>+ΦΟΡΜΑ!$D$13</f>
        <v>0</v>
      </c>
      <c r="G14" s="160">
        <f>+ΦΟΡΜΑ!$D$14</f>
        <v>0</v>
      </c>
      <c r="H14" s="160">
        <f>+ΦΟΡΜΑ!$D$15</f>
        <v>313.2</v>
      </c>
      <c r="I14" s="200">
        <f>+ΦΟΡΜΑ!$D$16</f>
        <v>100</v>
      </c>
      <c r="J14" s="200">
        <f>+ΦΟΡΜΑ!$D$17</f>
        <v>105</v>
      </c>
      <c r="K14" s="201">
        <f t="shared" si="0"/>
        <v>2150.2799999999997</v>
      </c>
      <c r="L14" s="202">
        <f t="shared" si="1"/>
        <v>845.28</v>
      </c>
      <c r="M14" s="203">
        <f t="shared" si="10"/>
        <v>575.3085679999999</v>
      </c>
      <c r="N14" s="161">
        <f t="shared" si="2"/>
        <v>2725.5885679999997</v>
      </c>
      <c r="O14" s="160"/>
      <c r="P14" s="160"/>
      <c r="Q14" s="204">
        <f t="shared" si="11"/>
        <v>575.3085679999999</v>
      </c>
      <c r="R14" s="204">
        <f t="shared" si="12"/>
        <v>328.04479999999995</v>
      </c>
      <c r="S14" s="160">
        <f t="shared" si="13"/>
        <v>903.3533679999999</v>
      </c>
      <c r="T14" s="160"/>
      <c r="U14" s="160"/>
      <c r="V14" s="160"/>
      <c r="W14" s="160">
        <f t="shared" si="3"/>
        <v>2</v>
      </c>
      <c r="X14" s="160">
        <f t="shared" si="14"/>
        <v>905.3533679999999</v>
      </c>
      <c r="Y14" s="185">
        <f t="shared" si="4"/>
        <v>1820.2351999999996</v>
      </c>
      <c r="Z14" s="222"/>
      <c r="AA14" s="144"/>
      <c r="AD14" s="144">
        <f t="shared" si="15"/>
        <v>903.3533679999999</v>
      </c>
      <c r="AE14" s="144">
        <f t="shared" si="5"/>
        <v>1822.2351999999996</v>
      </c>
      <c r="AF14" s="144">
        <f t="shared" si="6"/>
        <v>804.9761999999998</v>
      </c>
      <c r="AG14" s="144">
        <f t="shared" si="7"/>
        <v>364.8518999999999</v>
      </c>
      <c r="AH14" s="148">
        <f t="shared" si="8"/>
        <v>22596.526199999997</v>
      </c>
      <c r="AI14" s="148">
        <f>Foros(+AH14,ΦΟΡΜΑ!$D$24)</f>
        <v>2280.3703598199995</v>
      </c>
      <c r="AJ14" s="148">
        <f t="shared" si="9"/>
        <v>162.88</v>
      </c>
    </row>
    <row r="15" spans="1:36" s="145" customFormat="1" ht="20.25" customHeight="1">
      <c r="A15" s="184">
        <v>9</v>
      </c>
      <c r="B15" s="263">
        <f>+bm(A15,ΦΟΡΜΑ!$D$8)</f>
        <v>1345</v>
      </c>
      <c r="C15" s="160">
        <f>+ΦΟΡΜΑ!$D$10</f>
        <v>71</v>
      </c>
      <c r="D15" s="160">
        <f>+ΦΟΡΜΑ!$D$11</f>
        <v>256.08</v>
      </c>
      <c r="E15" s="160">
        <f>+ΦΟΡΜΑ!$D$12</f>
        <v>0</v>
      </c>
      <c r="F15" s="160">
        <f>+ΦΟΡΜΑ!$D$13</f>
        <v>0</v>
      </c>
      <c r="G15" s="160">
        <f>+ΦΟΡΜΑ!$D$14</f>
        <v>0</v>
      </c>
      <c r="H15" s="160">
        <f>+ΦΟΡΜΑ!$D$15</f>
        <v>313.2</v>
      </c>
      <c r="I15" s="200">
        <f>+ΦΟΡΜΑ!$D$16</f>
        <v>100</v>
      </c>
      <c r="J15" s="200">
        <f>+ΦΟΡΜΑ!$D$17</f>
        <v>105</v>
      </c>
      <c r="K15" s="201">
        <f t="shared" si="0"/>
        <v>2190.2799999999997</v>
      </c>
      <c r="L15" s="202">
        <f t="shared" si="1"/>
        <v>845.28</v>
      </c>
      <c r="M15" s="203">
        <f t="shared" si="10"/>
        <v>586.532568</v>
      </c>
      <c r="N15" s="161">
        <f t="shared" si="2"/>
        <v>2776.812568</v>
      </c>
      <c r="O15" s="160"/>
      <c r="P15" s="160"/>
      <c r="Q15" s="204">
        <f t="shared" si="11"/>
        <v>586.532568</v>
      </c>
      <c r="R15" s="204">
        <f t="shared" si="12"/>
        <v>334.4448</v>
      </c>
      <c r="S15" s="160">
        <f t="shared" si="13"/>
        <v>920.977368</v>
      </c>
      <c r="T15" s="160"/>
      <c r="U15" s="160"/>
      <c r="V15" s="160"/>
      <c r="W15" s="160">
        <f t="shared" si="3"/>
        <v>2</v>
      </c>
      <c r="X15" s="160">
        <f t="shared" si="14"/>
        <v>922.977368</v>
      </c>
      <c r="Y15" s="185">
        <f t="shared" si="4"/>
        <v>1853.8352</v>
      </c>
      <c r="Z15" s="222"/>
      <c r="AA15" s="144"/>
      <c r="AD15" s="144">
        <f t="shared" si="15"/>
        <v>920.977368</v>
      </c>
      <c r="AE15" s="144">
        <f t="shared" si="5"/>
        <v>1855.8352</v>
      </c>
      <c r="AF15" s="144">
        <f t="shared" si="6"/>
        <v>829.6498</v>
      </c>
      <c r="AG15" s="144">
        <f t="shared" si="7"/>
        <v>376.03509999999994</v>
      </c>
      <c r="AH15" s="148">
        <f t="shared" si="8"/>
        <v>23022.0926</v>
      </c>
      <c r="AI15" s="148">
        <f>Foros(+AH15,ΦΟΡΜΑ!$D$24)</f>
        <v>2389.3579148599997</v>
      </c>
      <c r="AJ15" s="148">
        <f t="shared" si="9"/>
        <v>170.67</v>
      </c>
    </row>
    <row r="16" spans="1:36" s="145" customFormat="1" ht="20.25" customHeight="1">
      <c r="A16" s="184">
        <v>8</v>
      </c>
      <c r="B16" s="263">
        <f>+bm(A16,ΦΟΡΜΑ!$D$8)</f>
        <v>1385</v>
      </c>
      <c r="C16" s="160">
        <f>+ΦΟΡΜΑ!$D$10</f>
        <v>71</v>
      </c>
      <c r="D16" s="160">
        <f>+ΦΟΡΜΑ!$D$11</f>
        <v>256.08</v>
      </c>
      <c r="E16" s="160">
        <f>+ΦΟΡΜΑ!$D$12</f>
        <v>0</v>
      </c>
      <c r="F16" s="160">
        <f>+ΦΟΡΜΑ!$D$13</f>
        <v>0</v>
      </c>
      <c r="G16" s="160">
        <f>+ΦΟΡΜΑ!$D$14</f>
        <v>0</v>
      </c>
      <c r="H16" s="160">
        <f>+ΦΟΡΜΑ!$D$15</f>
        <v>313.2</v>
      </c>
      <c r="I16" s="200">
        <f>+ΦΟΡΜΑ!$D$16</f>
        <v>100</v>
      </c>
      <c r="J16" s="200">
        <f>+ΦΟΡΜΑ!$D$17</f>
        <v>105</v>
      </c>
      <c r="K16" s="201">
        <f t="shared" si="0"/>
        <v>2230.2799999999997</v>
      </c>
      <c r="L16" s="202">
        <f t="shared" si="1"/>
        <v>845.28</v>
      </c>
      <c r="M16" s="203">
        <f t="shared" si="10"/>
        <v>597.756568</v>
      </c>
      <c r="N16" s="161">
        <f t="shared" si="2"/>
        <v>2828.0365679999995</v>
      </c>
      <c r="O16" s="160"/>
      <c r="P16" s="160"/>
      <c r="Q16" s="204">
        <f t="shared" si="11"/>
        <v>597.756568</v>
      </c>
      <c r="R16" s="204">
        <f t="shared" si="12"/>
        <v>340.84479999999996</v>
      </c>
      <c r="S16" s="160">
        <f t="shared" si="13"/>
        <v>938.601368</v>
      </c>
      <c r="T16" s="160"/>
      <c r="U16" s="160"/>
      <c r="V16" s="160"/>
      <c r="W16" s="160">
        <f t="shared" si="3"/>
        <v>2</v>
      </c>
      <c r="X16" s="160">
        <f t="shared" si="14"/>
        <v>940.601368</v>
      </c>
      <c r="Y16" s="185">
        <f t="shared" si="4"/>
        <v>1887.4351999999994</v>
      </c>
      <c r="Z16" s="222"/>
      <c r="AA16" s="144"/>
      <c r="AD16" s="144">
        <f t="shared" si="15"/>
        <v>938.601368</v>
      </c>
      <c r="AE16" s="144">
        <f t="shared" si="5"/>
        <v>1889.4351999999994</v>
      </c>
      <c r="AF16" s="144">
        <f t="shared" si="6"/>
        <v>854.3234</v>
      </c>
      <c r="AG16" s="144">
        <f t="shared" si="7"/>
        <v>387.2182999999998</v>
      </c>
      <c r="AH16" s="148">
        <f t="shared" si="8"/>
        <v>23447.658999999992</v>
      </c>
      <c r="AI16" s="148">
        <f>Foros(+AH16,ΦΟΡΜΑ!$D$24)</f>
        <v>2498.345469899998</v>
      </c>
      <c r="AJ16" s="148">
        <f t="shared" si="9"/>
        <v>178.45</v>
      </c>
    </row>
    <row r="17" spans="1:36" s="145" customFormat="1" ht="20.25" customHeight="1">
      <c r="A17" s="184">
        <v>7</v>
      </c>
      <c r="B17" s="263">
        <f>+bm(A17,ΦΟΡΜΑ!$D$8)</f>
        <v>1425</v>
      </c>
      <c r="C17" s="160">
        <f>+ΦΟΡΜΑ!$D$10</f>
        <v>71</v>
      </c>
      <c r="D17" s="160">
        <f>+ΦΟΡΜΑ!$D$11</f>
        <v>256.08</v>
      </c>
      <c r="E17" s="160">
        <f>+ΦΟΡΜΑ!$D$12</f>
        <v>0</v>
      </c>
      <c r="F17" s="160">
        <f>+ΦΟΡΜΑ!$D$13</f>
        <v>0</v>
      </c>
      <c r="G17" s="160">
        <f>+ΦΟΡΜΑ!$D$14</f>
        <v>0</v>
      </c>
      <c r="H17" s="160">
        <f>+ΦΟΡΜΑ!$D$15</f>
        <v>313.2</v>
      </c>
      <c r="I17" s="200">
        <f>+ΦΟΡΜΑ!$D$16</f>
        <v>100</v>
      </c>
      <c r="J17" s="200">
        <f>+ΦΟΡΜΑ!$D$17</f>
        <v>105</v>
      </c>
      <c r="K17" s="201">
        <f t="shared" si="0"/>
        <v>2270.2799999999997</v>
      </c>
      <c r="L17" s="202">
        <f t="shared" si="1"/>
        <v>845.28</v>
      </c>
      <c r="M17" s="203">
        <f t="shared" si="10"/>
        <v>608.9805680000001</v>
      </c>
      <c r="N17" s="161">
        <f t="shared" si="2"/>
        <v>2879.2605679999997</v>
      </c>
      <c r="O17" s="160"/>
      <c r="P17" s="160"/>
      <c r="Q17" s="204">
        <f t="shared" si="11"/>
        <v>608.9805680000001</v>
      </c>
      <c r="R17" s="204">
        <f t="shared" si="12"/>
        <v>347.24479999999994</v>
      </c>
      <c r="S17" s="160">
        <f t="shared" si="13"/>
        <v>956.225368</v>
      </c>
      <c r="T17" s="160"/>
      <c r="U17" s="160"/>
      <c r="V17" s="160"/>
      <c r="W17" s="160">
        <f t="shared" si="3"/>
        <v>2</v>
      </c>
      <c r="X17" s="160">
        <f t="shared" si="14"/>
        <v>958.225368</v>
      </c>
      <c r="Y17" s="185">
        <f t="shared" si="4"/>
        <v>1921.0351999999998</v>
      </c>
      <c r="Z17" s="222"/>
      <c r="AA17" s="144"/>
      <c r="AD17" s="144">
        <f t="shared" si="15"/>
        <v>956.225368</v>
      </c>
      <c r="AE17" s="144">
        <f t="shared" si="5"/>
        <v>1923.0351999999998</v>
      </c>
      <c r="AF17" s="144">
        <f t="shared" si="6"/>
        <v>878.9970000000001</v>
      </c>
      <c r="AG17" s="144">
        <f t="shared" si="7"/>
        <v>398.4014999999997</v>
      </c>
      <c r="AH17" s="148">
        <f t="shared" si="8"/>
        <v>23873.225399999996</v>
      </c>
      <c r="AI17" s="148">
        <f>Foros(+AH17,ΦΟΡΜΑ!$D$24)</f>
        <v>2607.3330249399987</v>
      </c>
      <c r="AJ17" s="148">
        <f t="shared" si="9"/>
        <v>186.24</v>
      </c>
    </row>
    <row r="18" spans="1:36" s="145" customFormat="1" ht="20.25" customHeight="1">
      <c r="A18" s="184">
        <v>6</v>
      </c>
      <c r="B18" s="263">
        <f>+bm(A18,ΦΟΡΜΑ!$D$8)</f>
        <v>1465</v>
      </c>
      <c r="C18" s="160">
        <f>+ΦΟΡΜΑ!$D$10</f>
        <v>71</v>
      </c>
      <c r="D18" s="160">
        <f>+ΦΟΡΜΑ!$D$11</f>
        <v>256.08</v>
      </c>
      <c r="E18" s="160">
        <f>+ΦΟΡΜΑ!$D$12</f>
        <v>0</v>
      </c>
      <c r="F18" s="160">
        <f>+ΦΟΡΜΑ!$D$13</f>
        <v>0</v>
      </c>
      <c r="G18" s="160">
        <f>+ΦΟΡΜΑ!$D$14</f>
        <v>0</v>
      </c>
      <c r="H18" s="160">
        <f>+ΦΟΡΜΑ!$D$15</f>
        <v>313.2</v>
      </c>
      <c r="I18" s="200">
        <f>+ΦΟΡΜΑ!$D$16</f>
        <v>100</v>
      </c>
      <c r="J18" s="200">
        <f>+ΦΟΡΜΑ!$D$17</f>
        <v>105</v>
      </c>
      <c r="K18" s="201">
        <f t="shared" si="0"/>
        <v>2310.2799999999997</v>
      </c>
      <c r="L18" s="202">
        <f t="shared" si="1"/>
        <v>845.28</v>
      </c>
      <c r="M18" s="203">
        <f t="shared" si="10"/>
        <v>620.2045680000001</v>
      </c>
      <c r="N18" s="161">
        <f t="shared" si="2"/>
        <v>2930.484568</v>
      </c>
      <c r="O18" s="160"/>
      <c r="P18" s="160"/>
      <c r="Q18" s="204">
        <f t="shared" si="11"/>
        <v>620.2045680000001</v>
      </c>
      <c r="R18" s="204">
        <f t="shared" si="12"/>
        <v>353.6448</v>
      </c>
      <c r="S18" s="160">
        <f t="shared" si="13"/>
        <v>973.849368</v>
      </c>
      <c r="T18" s="160"/>
      <c r="U18" s="160"/>
      <c r="V18" s="160"/>
      <c r="W18" s="160">
        <f t="shared" si="3"/>
        <v>2</v>
      </c>
      <c r="X18" s="160">
        <f t="shared" si="14"/>
        <v>975.849368</v>
      </c>
      <c r="Y18" s="185">
        <f t="shared" si="4"/>
        <v>1954.6351999999997</v>
      </c>
      <c r="Z18" s="222"/>
      <c r="AA18" s="144"/>
      <c r="AD18" s="144">
        <f t="shared" si="15"/>
        <v>973.849368</v>
      </c>
      <c r="AE18" s="144">
        <f t="shared" si="5"/>
        <v>1956.6351999999997</v>
      </c>
      <c r="AF18" s="144">
        <f t="shared" si="6"/>
        <v>903.6706000000001</v>
      </c>
      <c r="AG18" s="144">
        <f t="shared" si="7"/>
        <v>409.5846999999999</v>
      </c>
      <c r="AH18" s="148">
        <f t="shared" si="8"/>
        <v>24298.791799999995</v>
      </c>
      <c r="AI18" s="148">
        <f>Foros(+AH18,ΦΟΡΜΑ!$D$24)</f>
        <v>2716.3205799799985</v>
      </c>
      <c r="AJ18" s="148">
        <f t="shared" si="9"/>
        <v>194.02</v>
      </c>
    </row>
    <row r="19" spans="1:36" s="145" customFormat="1" ht="20.25" customHeight="1">
      <c r="A19" s="184">
        <v>5</v>
      </c>
      <c r="B19" s="263">
        <f>+bm(A19,ΦΟΡΜΑ!$D$8)</f>
        <v>1506</v>
      </c>
      <c r="C19" s="160">
        <f>+ΦΟΡΜΑ!$D$10</f>
        <v>71</v>
      </c>
      <c r="D19" s="160">
        <f>+ΦΟΡΜΑ!$D$11</f>
        <v>256.08</v>
      </c>
      <c r="E19" s="160">
        <f>+ΦΟΡΜΑ!$D$12</f>
        <v>0</v>
      </c>
      <c r="F19" s="160">
        <f>+ΦΟΡΜΑ!$D$13</f>
        <v>0</v>
      </c>
      <c r="G19" s="160">
        <f>+ΦΟΡΜΑ!$D$14</f>
        <v>0</v>
      </c>
      <c r="H19" s="160">
        <f>+ΦΟΡΜΑ!$D$15</f>
        <v>313.2</v>
      </c>
      <c r="I19" s="200">
        <f>+ΦΟΡΜΑ!$D$16</f>
        <v>100</v>
      </c>
      <c r="J19" s="200">
        <f>+ΦΟΡΜΑ!$D$17</f>
        <v>105</v>
      </c>
      <c r="K19" s="201">
        <f t="shared" si="0"/>
        <v>2351.2799999999997</v>
      </c>
      <c r="L19" s="202">
        <f t="shared" si="1"/>
        <v>845.28</v>
      </c>
      <c r="M19" s="203">
        <f t="shared" si="10"/>
        <v>631.709168</v>
      </c>
      <c r="N19" s="161">
        <f t="shared" si="2"/>
        <v>2982.9891679999996</v>
      </c>
      <c r="O19" s="160"/>
      <c r="P19" s="160"/>
      <c r="Q19" s="204">
        <f t="shared" si="11"/>
        <v>631.709168</v>
      </c>
      <c r="R19" s="204">
        <f t="shared" si="12"/>
        <v>360.2048</v>
      </c>
      <c r="S19" s="160">
        <f t="shared" si="13"/>
        <v>991.913968</v>
      </c>
      <c r="T19" s="160"/>
      <c r="U19" s="160"/>
      <c r="V19" s="160"/>
      <c r="W19" s="160">
        <f t="shared" si="3"/>
        <v>2</v>
      </c>
      <c r="X19" s="160">
        <f t="shared" si="14"/>
        <v>993.913968</v>
      </c>
      <c r="Y19" s="185">
        <f t="shared" si="4"/>
        <v>1989.0751999999998</v>
      </c>
      <c r="Z19" s="222"/>
      <c r="AA19" s="144"/>
      <c r="AD19" s="144">
        <f t="shared" si="15"/>
        <v>991.913968</v>
      </c>
      <c r="AE19" s="144">
        <f t="shared" si="5"/>
        <v>1991.0751999999998</v>
      </c>
      <c r="AF19" s="144">
        <f t="shared" si="6"/>
        <v>928.9610400000001</v>
      </c>
      <c r="AG19" s="144">
        <f t="shared" si="7"/>
        <v>421.04747999999995</v>
      </c>
      <c r="AH19" s="148">
        <f t="shared" si="8"/>
        <v>24734.997359999998</v>
      </c>
      <c r="AI19" s="148">
        <f>Foros(+AH19,ΦΟΡΜΑ!$D$24)</f>
        <v>2828.032823895999</v>
      </c>
      <c r="AJ19" s="148">
        <f t="shared" si="9"/>
        <v>202</v>
      </c>
    </row>
    <row r="20" spans="1:36" s="145" customFormat="1" ht="20.25" customHeight="1">
      <c r="A20" s="184">
        <v>4</v>
      </c>
      <c r="B20" s="263">
        <f>+bm(A20,ΦΟΡΜΑ!$D$8)</f>
        <v>1546</v>
      </c>
      <c r="C20" s="160">
        <f>+ΦΟΡΜΑ!$D$10</f>
        <v>71</v>
      </c>
      <c r="D20" s="160">
        <f>+ΦΟΡΜΑ!$D$11</f>
        <v>256.08</v>
      </c>
      <c r="E20" s="160">
        <f>+ΦΟΡΜΑ!$D$12</f>
        <v>0</v>
      </c>
      <c r="F20" s="160">
        <f>+ΦΟΡΜΑ!$D$13</f>
        <v>0</v>
      </c>
      <c r="G20" s="160">
        <f>+ΦΟΡΜΑ!$D$14</f>
        <v>0</v>
      </c>
      <c r="H20" s="160">
        <f>+ΦΟΡΜΑ!$D$15</f>
        <v>313.2</v>
      </c>
      <c r="I20" s="200">
        <f>+ΦΟΡΜΑ!$D$16</f>
        <v>100</v>
      </c>
      <c r="J20" s="200">
        <f>+ΦΟΡΜΑ!$D$17</f>
        <v>105</v>
      </c>
      <c r="K20" s="201">
        <f t="shared" si="0"/>
        <v>2391.2799999999997</v>
      </c>
      <c r="L20" s="202">
        <f t="shared" si="1"/>
        <v>845.28</v>
      </c>
      <c r="M20" s="203">
        <f t="shared" si="10"/>
        <v>642.933168</v>
      </c>
      <c r="N20" s="161">
        <f t="shared" si="2"/>
        <v>3034.2131679999998</v>
      </c>
      <c r="O20" s="160"/>
      <c r="P20" s="160"/>
      <c r="Q20" s="204">
        <f t="shared" si="11"/>
        <v>642.933168</v>
      </c>
      <c r="R20" s="204">
        <f t="shared" si="12"/>
        <v>366.60479999999995</v>
      </c>
      <c r="S20" s="160">
        <f t="shared" si="13"/>
        <v>1009.537968</v>
      </c>
      <c r="T20" s="160"/>
      <c r="U20" s="160"/>
      <c r="V20" s="160"/>
      <c r="W20" s="160">
        <f t="shared" si="3"/>
        <v>2</v>
      </c>
      <c r="X20" s="160">
        <f t="shared" si="14"/>
        <v>1011.537968</v>
      </c>
      <c r="Y20" s="185">
        <f t="shared" si="4"/>
        <v>2022.6751999999997</v>
      </c>
      <c r="Z20" s="222"/>
      <c r="AA20" s="144"/>
      <c r="AD20" s="144">
        <f t="shared" si="15"/>
        <v>1009.537968</v>
      </c>
      <c r="AE20" s="144">
        <f t="shared" si="5"/>
        <v>2024.6751999999997</v>
      </c>
      <c r="AF20" s="144">
        <f t="shared" si="6"/>
        <v>953.63464</v>
      </c>
      <c r="AG20" s="144">
        <f t="shared" si="7"/>
        <v>432.2306799999999</v>
      </c>
      <c r="AH20" s="148">
        <f t="shared" si="8"/>
        <v>25160.563759999997</v>
      </c>
      <c r="AI20" s="148">
        <f>Foros(+AH20,ΦΟΡΜΑ!$D$24)</f>
        <v>2937.0203789359994</v>
      </c>
      <c r="AJ20" s="148">
        <f t="shared" si="9"/>
        <v>209.79</v>
      </c>
    </row>
    <row r="21" spans="1:36" s="145" customFormat="1" ht="20.25" customHeight="1">
      <c r="A21" s="184">
        <v>3</v>
      </c>
      <c r="B21" s="263">
        <f>+bm(A21,ΦΟΡΜΑ!$D$8)</f>
        <v>1585</v>
      </c>
      <c r="C21" s="160">
        <f>+ΦΟΡΜΑ!$D$10</f>
        <v>71</v>
      </c>
      <c r="D21" s="160">
        <f>+ΦΟΡΜΑ!$D$11</f>
        <v>256.08</v>
      </c>
      <c r="E21" s="160">
        <f>+ΦΟΡΜΑ!$D$12</f>
        <v>0</v>
      </c>
      <c r="F21" s="160">
        <f>+ΦΟΡΜΑ!$D$13</f>
        <v>0</v>
      </c>
      <c r="G21" s="160">
        <f>+ΦΟΡΜΑ!$D$14</f>
        <v>0</v>
      </c>
      <c r="H21" s="160">
        <f>+ΦΟΡΜΑ!$D$15</f>
        <v>313.2</v>
      </c>
      <c r="I21" s="200">
        <f>+ΦΟΡΜΑ!$D$16</f>
        <v>100</v>
      </c>
      <c r="J21" s="200">
        <f>+ΦΟΡΜΑ!$D$17</f>
        <v>105</v>
      </c>
      <c r="K21" s="201">
        <f t="shared" si="0"/>
        <v>2430.2799999999997</v>
      </c>
      <c r="L21" s="202">
        <f t="shared" si="1"/>
        <v>845.28</v>
      </c>
      <c r="M21" s="203">
        <f t="shared" si="10"/>
        <v>653.876568</v>
      </c>
      <c r="N21" s="161">
        <f t="shared" si="2"/>
        <v>3084.156568</v>
      </c>
      <c r="O21" s="160"/>
      <c r="P21" s="160"/>
      <c r="Q21" s="204">
        <f t="shared" si="11"/>
        <v>653.876568</v>
      </c>
      <c r="R21" s="204">
        <f t="shared" si="12"/>
        <v>372.84479999999996</v>
      </c>
      <c r="S21" s="160">
        <f t="shared" si="13"/>
        <v>1026.721368</v>
      </c>
      <c r="T21" s="160"/>
      <c r="U21" s="160"/>
      <c r="V21" s="160"/>
      <c r="W21" s="160">
        <f t="shared" si="3"/>
        <v>2</v>
      </c>
      <c r="X21" s="160">
        <f t="shared" si="14"/>
        <v>1028.721368</v>
      </c>
      <c r="Y21" s="185">
        <f t="shared" si="4"/>
        <v>2055.4352</v>
      </c>
      <c r="Z21" s="222"/>
      <c r="AA21" s="144"/>
      <c r="AD21" s="144">
        <f t="shared" si="15"/>
        <v>1026.721368</v>
      </c>
      <c r="AE21" s="144">
        <f t="shared" si="5"/>
        <v>2057.4352</v>
      </c>
      <c r="AF21" s="144">
        <f t="shared" si="6"/>
        <v>977.6914000000002</v>
      </c>
      <c r="AG21" s="144">
        <f t="shared" si="7"/>
        <v>443.13429999999994</v>
      </c>
      <c r="AH21" s="148">
        <f t="shared" si="8"/>
        <v>25575.490999999998</v>
      </c>
      <c r="AI21" s="148">
        <f>Foros(+AH21,ΦΟΡΜΑ!$D$24)</f>
        <v>3043.283245099999</v>
      </c>
      <c r="AJ21" s="148">
        <f t="shared" si="9"/>
        <v>217.38</v>
      </c>
    </row>
    <row r="22" spans="1:36" s="145" customFormat="1" ht="20.25" customHeight="1">
      <c r="A22" s="184">
        <v>2</v>
      </c>
      <c r="B22" s="263">
        <f>+bm(A22,ΦΟΡΜΑ!$D$8)</f>
        <v>1626</v>
      </c>
      <c r="C22" s="160">
        <f>+ΦΟΡΜΑ!$D$10</f>
        <v>71</v>
      </c>
      <c r="D22" s="160">
        <f>+ΦΟΡΜΑ!$D$11</f>
        <v>256.08</v>
      </c>
      <c r="E22" s="160">
        <f>+ΦΟΡΜΑ!$D$12</f>
        <v>0</v>
      </c>
      <c r="F22" s="160">
        <f>+ΦΟΡΜΑ!$D$13</f>
        <v>0</v>
      </c>
      <c r="G22" s="160">
        <f>+ΦΟΡΜΑ!$D$14</f>
        <v>0</v>
      </c>
      <c r="H22" s="160">
        <f>+ΦΟΡΜΑ!$D$15</f>
        <v>313.2</v>
      </c>
      <c r="I22" s="200">
        <f>+ΦΟΡΜΑ!$D$16</f>
        <v>100</v>
      </c>
      <c r="J22" s="200">
        <f>+ΦΟΡΜΑ!$D$17</f>
        <v>105</v>
      </c>
      <c r="K22" s="201">
        <f t="shared" si="0"/>
        <v>2471.2799999999997</v>
      </c>
      <c r="L22" s="202">
        <f t="shared" si="1"/>
        <v>845.28</v>
      </c>
      <c r="M22" s="203">
        <f t="shared" si="10"/>
        <v>665.3811679999999</v>
      </c>
      <c r="N22" s="161">
        <f t="shared" si="2"/>
        <v>3136.6611679999996</v>
      </c>
      <c r="O22" s="160"/>
      <c r="P22" s="160"/>
      <c r="Q22" s="204">
        <f t="shared" si="11"/>
        <v>665.3811679999999</v>
      </c>
      <c r="R22" s="204">
        <f t="shared" si="12"/>
        <v>379.40479999999997</v>
      </c>
      <c r="S22" s="160">
        <f t="shared" si="13"/>
        <v>1044.785968</v>
      </c>
      <c r="T22" s="160"/>
      <c r="U22" s="160"/>
      <c r="V22" s="160"/>
      <c r="W22" s="160">
        <f t="shared" si="3"/>
        <v>2</v>
      </c>
      <c r="X22" s="160">
        <f t="shared" si="14"/>
        <v>1046.785968</v>
      </c>
      <c r="Y22" s="185">
        <f t="shared" si="4"/>
        <v>2089.8751999999995</v>
      </c>
      <c r="Z22" s="222"/>
      <c r="AA22" s="144"/>
      <c r="AD22" s="144">
        <f t="shared" si="15"/>
        <v>1044.785968</v>
      </c>
      <c r="AE22" s="144">
        <f t="shared" si="5"/>
        <v>2091.8751999999995</v>
      </c>
      <c r="AF22" s="144">
        <f t="shared" si="6"/>
        <v>1002.9818399999999</v>
      </c>
      <c r="AG22" s="144">
        <f t="shared" si="7"/>
        <v>454.59708</v>
      </c>
      <c r="AH22" s="148">
        <f t="shared" si="8"/>
        <v>26011.696559999993</v>
      </c>
      <c r="AI22" s="148">
        <f>Foros(+AH22,ΦΟΡΜΑ!$D$24)</f>
        <v>3155.6867557119976</v>
      </c>
      <c r="AJ22" s="148">
        <f t="shared" si="9"/>
        <v>225.41</v>
      </c>
    </row>
    <row r="23" spans="1:36" s="145" customFormat="1" ht="20.25" customHeight="1" thickBot="1">
      <c r="A23" s="186">
        <v>1</v>
      </c>
      <c r="B23" s="264">
        <f>+bm(A23,ΦΟΡΜΑ!$D$8)</f>
        <v>1666</v>
      </c>
      <c r="C23" s="187">
        <f>+ΦΟΡΜΑ!$D$10</f>
        <v>71</v>
      </c>
      <c r="D23" s="187">
        <f>+ΦΟΡΜΑ!$D$11</f>
        <v>256.08</v>
      </c>
      <c r="E23" s="187">
        <f>+ΦΟΡΜΑ!$D$12</f>
        <v>0</v>
      </c>
      <c r="F23" s="187">
        <f>+ΦΟΡΜΑ!$D$13</f>
        <v>0</v>
      </c>
      <c r="G23" s="187">
        <f>+ΦΟΡΜΑ!$D$14</f>
        <v>0</v>
      </c>
      <c r="H23" s="187">
        <f>+ΦΟΡΜΑ!$D$15</f>
        <v>313.2</v>
      </c>
      <c r="I23" s="214">
        <f>+ΦΟΡΜΑ!$D$16</f>
        <v>100</v>
      </c>
      <c r="J23" s="214">
        <f>+ΦΟΡΜΑ!$D$17</f>
        <v>105</v>
      </c>
      <c r="K23" s="215">
        <f t="shared" si="0"/>
        <v>2511.2799999999997</v>
      </c>
      <c r="L23" s="216">
        <f t="shared" si="1"/>
        <v>845.28</v>
      </c>
      <c r="M23" s="217">
        <f t="shared" si="10"/>
        <v>676.605168</v>
      </c>
      <c r="N23" s="188">
        <f t="shared" si="2"/>
        <v>3187.885168</v>
      </c>
      <c r="O23" s="187"/>
      <c r="P23" s="187"/>
      <c r="Q23" s="218">
        <f t="shared" si="11"/>
        <v>676.605168</v>
      </c>
      <c r="R23" s="218">
        <f t="shared" si="12"/>
        <v>385.80479999999994</v>
      </c>
      <c r="S23" s="187">
        <f t="shared" si="13"/>
        <v>1062.409968</v>
      </c>
      <c r="T23" s="187"/>
      <c r="U23" s="187"/>
      <c r="V23" s="187"/>
      <c r="W23" s="187">
        <f t="shared" si="3"/>
        <v>2</v>
      </c>
      <c r="X23" s="187">
        <f t="shared" si="14"/>
        <v>1064.409968</v>
      </c>
      <c r="Y23" s="189">
        <f t="shared" si="4"/>
        <v>2123.4752</v>
      </c>
      <c r="Z23" s="222"/>
      <c r="AA23" s="144"/>
      <c r="AD23" s="144">
        <f t="shared" si="15"/>
        <v>1062.409968</v>
      </c>
      <c r="AE23" s="144">
        <f t="shared" si="5"/>
        <v>2125.4752</v>
      </c>
      <c r="AF23" s="144">
        <f t="shared" si="6"/>
        <v>1027.65544</v>
      </c>
      <c r="AG23" s="144">
        <f t="shared" si="7"/>
        <v>465.78027999999995</v>
      </c>
      <c r="AH23" s="148">
        <f t="shared" si="8"/>
        <v>26437.26296</v>
      </c>
      <c r="AI23" s="148">
        <f>Foros(+AH23,ΦΟΡΜΑ!$D$24)</f>
        <v>3289.825284992</v>
      </c>
      <c r="AJ23" s="148">
        <f t="shared" si="9"/>
        <v>234.99</v>
      </c>
    </row>
    <row r="24" spans="1:26" s="151" customFormat="1" ht="20.25" customHeight="1" thickTop="1">
      <c r="A24" s="293" t="s">
        <v>156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5"/>
      <c r="Z24" s="219"/>
    </row>
    <row r="25" spans="1:31" ht="20.25" customHeight="1">
      <c r="A25" s="184">
        <v>18</v>
      </c>
      <c r="B25" s="263">
        <f>+bm(A25,ΦΟΡΜΑ!$D$8)*0.7</f>
        <v>689.5</v>
      </c>
      <c r="C25" s="160"/>
      <c r="D25" s="160"/>
      <c r="E25" s="160"/>
      <c r="F25" s="160"/>
      <c r="G25" s="160"/>
      <c r="H25" s="160"/>
      <c r="I25" s="200"/>
      <c r="J25" s="200"/>
      <c r="K25" s="157">
        <f aca="true" t="shared" si="16" ref="K25:K42">SUM(B25:J25)</f>
        <v>689.5</v>
      </c>
      <c r="L25" s="160">
        <f aca="true" t="shared" si="17" ref="L25:L42">+C25+D25+E25+F25+H25+I25+J25</f>
        <v>0</v>
      </c>
      <c r="M25" s="203">
        <f>+Q25</f>
        <v>193.47370000000006</v>
      </c>
      <c r="N25" s="161">
        <f aca="true" t="shared" si="18" ref="N25:N42">+K25+M25</f>
        <v>882.9737</v>
      </c>
      <c r="O25" s="160"/>
      <c r="P25" s="160"/>
      <c r="Q25" s="204">
        <f>+S25-R25</f>
        <v>193.47370000000006</v>
      </c>
      <c r="R25" s="204">
        <f>+(K25-I25)*16%</f>
        <v>110.32000000000001</v>
      </c>
      <c r="S25" s="160">
        <f>+(K25-I25)*44.06%</f>
        <v>303.79370000000006</v>
      </c>
      <c r="T25" s="160"/>
      <c r="U25" s="160"/>
      <c r="V25" s="160"/>
      <c r="W25" s="160">
        <f>+W6</f>
        <v>2</v>
      </c>
      <c r="X25" s="160">
        <f t="shared" si="14"/>
        <v>305.79370000000006</v>
      </c>
      <c r="Y25" s="185">
        <f aca="true" t="shared" si="19" ref="Y25:Y42">+N25-X25</f>
        <v>577.18</v>
      </c>
      <c r="Z25" s="223"/>
      <c r="AA25" s="116"/>
      <c r="AD25" s="116"/>
      <c r="AE25" s="116"/>
    </row>
    <row r="26" spans="1:31" ht="20.25" customHeight="1">
      <c r="A26" s="184">
        <v>17</v>
      </c>
      <c r="B26" s="263">
        <f>+bm(A26,ΦΟΡΜΑ!$D$8)*0.7</f>
        <v>717.5</v>
      </c>
      <c r="C26" s="160"/>
      <c r="D26" s="160"/>
      <c r="E26" s="160"/>
      <c r="F26" s="160"/>
      <c r="G26" s="160"/>
      <c r="H26" s="160"/>
      <c r="I26" s="200"/>
      <c r="J26" s="200"/>
      <c r="K26" s="157">
        <f t="shared" si="16"/>
        <v>717.5</v>
      </c>
      <c r="L26" s="160">
        <f t="shared" si="17"/>
        <v>0</v>
      </c>
      <c r="M26" s="203">
        <f aca="true" t="shared" si="20" ref="M26:M42">+Q26</f>
        <v>201.33050000000003</v>
      </c>
      <c r="N26" s="161">
        <f t="shared" si="18"/>
        <v>918.8305</v>
      </c>
      <c r="O26" s="160"/>
      <c r="P26" s="160"/>
      <c r="Q26" s="204">
        <f aca="true" t="shared" si="21" ref="Q26:Q41">+S26-R26</f>
        <v>201.33050000000003</v>
      </c>
      <c r="R26" s="204">
        <f aca="true" t="shared" si="22" ref="R26:R41">+(K26-I26)*16%</f>
        <v>114.8</v>
      </c>
      <c r="S26" s="160">
        <f aca="true" t="shared" si="23" ref="S26:S41">+(K26-I26)*44.06%</f>
        <v>316.13050000000004</v>
      </c>
      <c r="T26" s="160"/>
      <c r="U26" s="160"/>
      <c r="V26" s="160"/>
      <c r="W26" s="160">
        <f aca="true" t="shared" si="24" ref="W26:W42">+W7</f>
        <v>2</v>
      </c>
      <c r="X26" s="160">
        <f t="shared" si="14"/>
        <v>318.13050000000004</v>
      </c>
      <c r="Y26" s="185">
        <f t="shared" si="19"/>
        <v>600.7</v>
      </c>
      <c r="AD26" s="116"/>
      <c r="AE26" s="116"/>
    </row>
    <row r="27" spans="1:31" ht="20.25" customHeight="1">
      <c r="A27" s="184">
        <v>16</v>
      </c>
      <c r="B27" s="263">
        <f>+bm(A27,ΦΟΡΜΑ!$D$8)*0.7</f>
        <v>744.8</v>
      </c>
      <c r="C27" s="160"/>
      <c r="D27" s="160"/>
      <c r="E27" s="160"/>
      <c r="F27" s="160"/>
      <c r="G27" s="160"/>
      <c r="H27" s="160"/>
      <c r="I27" s="200"/>
      <c r="J27" s="200"/>
      <c r="K27" s="157">
        <f t="shared" si="16"/>
        <v>744.8</v>
      </c>
      <c r="L27" s="160">
        <f t="shared" si="17"/>
        <v>0</v>
      </c>
      <c r="M27" s="203">
        <f t="shared" si="20"/>
        <v>208.99088</v>
      </c>
      <c r="N27" s="161">
        <f t="shared" si="18"/>
        <v>953.79088</v>
      </c>
      <c r="O27" s="160"/>
      <c r="P27" s="160"/>
      <c r="Q27" s="204">
        <f t="shared" si="21"/>
        <v>208.99088</v>
      </c>
      <c r="R27" s="204">
        <f t="shared" si="22"/>
        <v>119.16799999999999</v>
      </c>
      <c r="S27" s="160">
        <f t="shared" si="23"/>
        <v>328.15888</v>
      </c>
      <c r="T27" s="160"/>
      <c r="U27" s="160"/>
      <c r="V27" s="160"/>
      <c r="W27" s="160">
        <f t="shared" si="24"/>
        <v>2</v>
      </c>
      <c r="X27" s="160">
        <f t="shared" si="14"/>
        <v>330.15888</v>
      </c>
      <c r="Y27" s="185">
        <f t="shared" si="19"/>
        <v>623.6320000000001</v>
      </c>
      <c r="AD27" s="116"/>
      <c r="AE27" s="116"/>
    </row>
    <row r="28" spans="1:31" ht="20.25" customHeight="1">
      <c r="A28" s="184">
        <v>15</v>
      </c>
      <c r="B28" s="263">
        <f>+bm(A28,ΦΟΡΜΑ!$D$8)*0.7</f>
        <v>772.8</v>
      </c>
      <c r="C28" s="160"/>
      <c r="D28" s="160"/>
      <c r="E28" s="160"/>
      <c r="F28" s="160"/>
      <c r="G28" s="160"/>
      <c r="H28" s="160"/>
      <c r="I28" s="200"/>
      <c r="J28" s="200"/>
      <c r="K28" s="157">
        <f t="shared" si="16"/>
        <v>772.8</v>
      </c>
      <c r="L28" s="160">
        <f t="shared" si="17"/>
        <v>0</v>
      </c>
      <c r="M28" s="203">
        <f t="shared" si="20"/>
        <v>216.84768</v>
      </c>
      <c r="N28" s="161">
        <f t="shared" si="18"/>
        <v>989.6476799999999</v>
      </c>
      <c r="O28" s="160"/>
      <c r="P28" s="160"/>
      <c r="Q28" s="204">
        <f t="shared" si="21"/>
        <v>216.84768</v>
      </c>
      <c r="R28" s="204">
        <f t="shared" si="22"/>
        <v>123.648</v>
      </c>
      <c r="S28" s="160">
        <f t="shared" si="23"/>
        <v>340.49568</v>
      </c>
      <c r="T28" s="160"/>
      <c r="U28" s="160"/>
      <c r="V28" s="160"/>
      <c r="W28" s="160">
        <f t="shared" si="24"/>
        <v>2</v>
      </c>
      <c r="X28" s="160">
        <f t="shared" si="14"/>
        <v>342.49568</v>
      </c>
      <c r="Y28" s="185">
        <f t="shared" si="19"/>
        <v>647.1519999999999</v>
      </c>
      <c r="AD28" s="116"/>
      <c r="AE28" s="116"/>
    </row>
    <row r="29" spans="1:31" ht="20.25" customHeight="1">
      <c r="A29" s="184">
        <v>14</v>
      </c>
      <c r="B29" s="263">
        <f>+bm(A29,ΦΟΡΜΑ!$D$8)*0.7</f>
        <v>800.8</v>
      </c>
      <c r="C29" s="160"/>
      <c r="D29" s="160"/>
      <c r="E29" s="160"/>
      <c r="F29" s="160"/>
      <c r="G29" s="160"/>
      <c r="H29" s="160"/>
      <c r="I29" s="200"/>
      <c r="J29" s="200"/>
      <c r="K29" s="157">
        <f t="shared" si="16"/>
        <v>800.8</v>
      </c>
      <c r="L29" s="160">
        <f t="shared" si="17"/>
        <v>0</v>
      </c>
      <c r="M29" s="203">
        <f t="shared" si="20"/>
        <v>224.70448000000005</v>
      </c>
      <c r="N29" s="161">
        <f t="shared" si="18"/>
        <v>1025.50448</v>
      </c>
      <c r="O29" s="160"/>
      <c r="P29" s="160"/>
      <c r="Q29" s="204">
        <f t="shared" si="21"/>
        <v>224.70448000000005</v>
      </c>
      <c r="R29" s="204">
        <f t="shared" si="22"/>
        <v>128.128</v>
      </c>
      <c r="S29" s="160">
        <f t="shared" si="23"/>
        <v>352.83248000000003</v>
      </c>
      <c r="T29" s="160"/>
      <c r="U29" s="160"/>
      <c r="V29" s="160"/>
      <c r="W29" s="160">
        <f t="shared" si="24"/>
        <v>2</v>
      </c>
      <c r="X29" s="160">
        <f t="shared" si="14"/>
        <v>354.83248000000003</v>
      </c>
      <c r="Y29" s="185">
        <f t="shared" si="19"/>
        <v>670.672</v>
      </c>
      <c r="AD29" s="116"/>
      <c r="AE29" s="116"/>
    </row>
    <row r="30" spans="1:31" ht="20.25" customHeight="1">
      <c r="A30" s="184">
        <v>13</v>
      </c>
      <c r="B30" s="263">
        <f>+bm(A30,ΦΟΡΜΑ!$D$8)*0.7</f>
        <v>829.5</v>
      </c>
      <c r="C30" s="160"/>
      <c r="D30" s="160"/>
      <c r="E30" s="160"/>
      <c r="F30" s="160"/>
      <c r="G30" s="160"/>
      <c r="H30" s="160"/>
      <c r="I30" s="200"/>
      <c r="J30" s="200"/>
      <c r="K30" s="157">
        <f t="shared" si="16"/>
        <v>829.5</v>
      </c>
      <c r="L30" s="160">
        <f t="shared" si="17"/>
        <v>0</v>
      </c>
      <c r="M30" s="203">
        <f t="shared" si="20"/>
        <v>232.75770000000003</v>
      </c>
      <c r="N30" s="161">
        <f t="shared" si="18"/>
        <v>1062.2577</v>
      </c>
      <c r="O30" s="160"/>
      <c r="P30" s="160"/>
      <c r="Q30" s="204">
        <f t="shared" si="21"/>
        <v>232.75770000000003</v>
      </c>
      <c r="R30" s="204">
        <f t="shared" si="22"/>
        <v>132.72</v>
      </c>
      <c r="S30" s="160">
        <f t="shared" si="23"/>
        <v>365.4777</v>
      </c>
      <c r="T30" s="160"/>
      <c r="U30" s="160"/>
      <c r="V30" s="160"/>
      <c r="W30" s="160">
        <f t="shared" si="24"/>
        <v>2</v>
      </c>
      <c r="X30" s="160">
        <f t="shared" si="14"/>
        <v>367.4777</v>
      </c>
      <c r="Y30" s="185">
        <f t="shared" si="19"/>
        <v>694.7800000000001</v>
      </c>
      <c r="AD30" s="116"/>
      <c r="AE30" s="116"/>
    </row>
    <row r="31" spans="1:31" ht="20.25" customHeight="1">
      <c r="A31" s="184">
        <v>12</v>
      </c>
      <c r="B31" s="263">
        <f>+bm(A31,ΦΟΡΜΑ!$D$8)*0.7</f>
        <v>856.8</v>
      </c>
      <c r="C31" s="160"/>
      <c r="D31" s="160"/>
      <c r="E31" s="160"/>
      <c r="F31" s="160"/>
      <c r="G31" s="160"/>
      <c r="H31" s="160"/>
      <c r="I31" s="200"/>
      <c r="J31" s="200"/>
      <c r="K31" s="157">
        <f t="shared" si="16"/>
        <v>856.8</v>
      </c>
      <c r="L31" s="160">
        <f t="shared" si="17"/>
        <v>0</v>
      </c>
      <c r="M31" s="203">
        <f t="shared" si="20"/>
        <v>240.41808</v>
      </c>
      <c r="N31" s="161">
        <f t="shared" si="18"/>
        <v>1097.2180799999999</v>
      </c>
      <c r="O31" s="160"/>
      <c r="P31" s="160"/>
      <c r="Q31" s="204">
        <f t="shared" si="21"/>
        <v>240.41808</v>
      </c>
      <c r="R31" s="204">
        <f t="shared" si="22"/>
        <v>137.088</v>
      </c>
      <c r="S31" s="160">
        <f t="shared" si="23"/>
        <v>377.50608</v>
      </c>
      <c r="T31" s="160"/>
      <c r="U31" s="160"/>
      <c r="V31" s="160"/>
      <c r="W31" s="160">
        <f t="shared" si="24"/>
        <v>2</v>
      </c>
      <c r="X31" s="160">
        <f t="shared" si="14"/>
        <v>379.50608</v>
      </c>
      <c r="Y31" s="185">
        <f t="shared" si="19"/>
        <v>717.7119999999999</v>
      </c>
      <c r="AD31" s="116"/>
      <c r="AE31" s="116"/>
    </row>
    <row r="32" spans="1:31" ht="20.25" customHeight="1">
      <c r="A32" s="184">
        <v>11</v>
      </c>
      <c r="B32" s="263">
        <f>+bm(A32,ΦΟΡΜΑ!$D$8)*0.7</f>
        <v>884.8</v>
      </c>
      <c r="C32" s="160"/>
      <c r="D32" s="160"/>
      <c r="E32" s="160"/>
      <c r="F32" s="160"/>
      <c r="G32" s="160"/>
      <c r="H32" s="160"/>
      <c r="I32" s="200"/>
      <c r="J32" s="200"/>
      <c r="K32" s="157">
        <f t="shared" si="16"/>
        <v>884.8</v>
      </c>
      <c r="L32" s="160">
        <f t="shared" si="17"/>
        <v>0</v>
      </c>
      <c r="M32" s="203">
        <f t="shared" si="20"/>
        <v>248.27488000000005</v>
      </c>
      <c r="N32" s="161">
        <f t="shared" si="18"/>
        <v>1133.0748800000001</v>
      </c>
      <c r="O32" s="160"/>
      <c r="P32" s="160"/>
      <c r="Q32" s="204">
        <f t="shared" si="21"/>
        <v>248.27488000000005</v>
      </c>
      <c r="R32" s="204">
        <f t="shared" si="22"/>
        <v>141.56799999999998</v>
      </c>
      <c r="S32" s="160">
        <f t="shared" si="23"/>
        <v>389.84288000000004</v>
      </c>
      <c r="T32" s="160"/>
      <c r="U32" s="160"/>
      <c r="V32" s="160"/>
      <c r="W32" s="160">
        <f t="shared" si="24"/>
        <v>2</v>
      </c>
      <c r="X32" s="160">
        <f t="shared" si="14"/>
        <v>391.84288000000004</v>
      </c>
      <c r="Y32" s="185">
        <f t="shared" si="19"/>
        <v>741.2320000000001</v>
      </c>
      <c r="AD32" s="116"/>
      <c r="AE32" s="116"/>
    </row>
    <row r="33" spans="1:31" ht="20.25" customHeight="1">
      <c r="A33" s="184">
        <v>10</v>
      </c>
      <c r="B33" s="263">
        <f>+bm(A33,ΦΟΡΜΑ!$D$8)*0.7</f>
        <v>913.4999999999999</v>
      </c>
      <c r="C33" s="160"/>
      <c r="D33" s="160"/>
      <c r="E33" s="160"/>
      <c r="F33" s="160"/>
      <c r="G33" s="160"/>
      <c r="H33" s="160"/>
      <c r="I33" s="200"/>
      <c r="J33" s="200"/>
      <c r="K33" s="157">
        <f t="shared" si="16"/>
        <v>913.4999999999999</v>
      </c>
      <c r="L33" s="160">
        <f t="shared" si="17"/>
        <v>0</v>
      </c>
      <c r="M33" s="203">
        <f t="shared" si="20"/>
        <v>256.32809999999995</v>
      </c>
      <c r="N33" s="161">
        <f t="shared" si="18"/>
        <v>1169.8280999999997</v>
      </c>
      <c r="O33" s="160"/>
      <c r="P33" s="160"/>
      <c r="Q33" s="204">
        <f t="shared" si="21"/>
        <v>256.32809999999995</v>
      </c>
      <c r="R33" s="204">
        <f t="shared" si="22"/>
        <v>146.16</v>
      </c>
      <c r="S33" s="160">
        <f t="shared" si="23"/>
        <v>402.4881</v>
      </c>
      <c r="T33" s="160"/>
      <c r="U33" s="160"/>
      <c r="V33" s="160"/>
      <c r="W33" s="160">
        <f t="shared" si="24"/>
        <v>2</v>
      </c>
      <c r="X33" s="160">
        <f t="shared" si="14"/>
        <v>404.4881</v>
      </c>
      <c r="Y33" s="185">
        <f t="shared" si="19"/>
        <v>765.3399999999997</v>
      </c>
      <c r="AD33" s="116"/>
      <c r="AE33" s="116"/>
    </row>
    <row r="34" spans="1:31" ht="20.25" customHeight="1">
      <c r="A34" s="184">
        <v>9</v>
      </c>
      <c r="B34" s="263">
        <f>+bm(A34,ΦΟΡΜΑ!$D$8)*0.7</f>
        <v>941.4999999999999</v>
      </c>
      <c r="C34" s="160"/>
      <c r="D34" s="160"/>
      <c r="E34" s="160"/>
      <c r="F34" s="160"/>
      <c r="G34" s="160"/>
      <c r="H34" s="160"/>
      <c r="I34" s="200"/>
      <c r="J34" s="200"/>
      <c r="K34" s="157">
        <f t="shared" si="16"/>
        <v>941.4999999999999</v>
      </c>
      <c r="L34" s="160">
        <f t="shared" si="17"/>
        <v>0</v>
      </c>
      <c r="M34" s="203">
        <f t="shared" si="20"/>
        <v>264.1849</v>
      </c>
      <c r="N34" s="161">
        <f t="shared" si="18"/>
        <v>1205.6849</v>
      </c>
      <c r="O34" s="160"/>
      <c r="P34" s="160"/>
      <c r="Q34" s="204">
        <f t="shared" si="21"/>
        <v>264.1849</v>
      </c>
      <c r="R34" s="204">
        <f t="shared" si="22"/>
        <v>150.64</v>
      </c>
      <c r="S34" s="160">
        <f t="shared" si="23"/>
        <v>414.8249</v>
      </c>
      <c r="T34" s="160"/>
      <c r="U34" s="160"/>
      <c r="V34" s="160"/>
      <c r="W34" s="160">
        <f t="shared" si="24"/>
        <v>2</v>
      </c>
      <c r="X34" s="160">
        <f t="shared" si="14"/>
        <v>416.8249</v>
      </c>
      <c r="Y34" s="185">
        <f t="shared" si="19"/>
        <v>788.8599999999999</v>
      </c>
      <c r="AD34" s="116"/>
      <c r="AE34" s="116"/>
    </row>
    <row r="35" spans="1:31" ht="20.25" customHeight="1">
      <c r="A35" s="184">
        <v>8</v>
      </c>
      <c r="B35" s="263">
        <f>+bm(A35,ΦΟΡΜΑ!$D$8)*0.7</f>
        <v>969.4999999999999</v>
      </c>
      <c r="C35" s="160"/>
      <c r="D35" s="160"/>
      <c r="E35" s="160"/>
      <c r="F35" s="160"/>
      <c r="G35" s="160"/>
      <c r="H35" s="160"/>
      <c r="I35" s="200"/>
      <c r="J35" s="200"/>
      <c r="K35" s="157">
        <f t="shared" si="16"/>
        <v>969.4999999999999</v>
      </c>
      <c r="L35" s="160">
        <f t="shared" si="17"/>
        <v>0</v>
      </c>
      <c r="M35" s="203">
        <f t="shared" si="20"/>
        <v>272.0417</v>
      </c>
      <c r="N35" s="161">
        <f t="shared" si="18"/>
        <v>1241.5416999999998</v>
      </c>
      <c r="O35" s="160"/>
      <c r="P35" s="160"/>
      <c r="Q35" s="204">
        <f t="shared" si="21"/>
        <v>272.0417</v>
      </c>
      <c r="R35" s="204">
        <f t="shared" si="22"/>
        <v>155.11999999999998</v>
      </c>
      <c r="S35" s="160">
        <f t="shared" si="23"/>
        <v>427.1617</v>
      </c>
      <c r="T35" s="160"/>
      <c r="U35" s="160"/>
      <c r="V35" s="160"/>
      <c r="W35" s="160">
        <f t="shared" si="24"/>
        <v>2</v>
      </c>
      <c r="X35" s="160">
        <f t="shared" si="14"/>
        <v>429.1617</v>
      </c>
      <c r="Y35" s="185">
        <f t="shared" si="19"/>
        <v>812.3799999999998</v>
      </c>
      <c r="AD35" s="116"/>
      <c r="AE35" s="116"/>
    </row>
    <row r="36" spans="1:31" ht="20.25" customHeight="1">
      <c r="A36" s="184">
        <v>7</v>
      </c>
      <c r="B36" s="263">
        <f>+bm(A36,ΦΟΡΜΑ!$D$8)*0.7</f>
        <v>997.4999999999999</v>
      </c>
      <c r="C36" s="160"/>
      <c r="D36" s="160"/>
      <c r="E36" s="160"/>
      <c r="F36" s="160"/>
      <c r="G36" s="160"/>
      <c r="H36" s="160"/>
      <c r="I36" s="200"/>
      <c r="J36" s="200"/>
      <c r="K36" s="157">
        <f t="shared" si="16"/>
        <v>997.4999999999999</v>
      </c>
      <c r="L36" s="160">
        <f t="shared" si="17"/>
        <v>0</v>
      </c>
      <c r="M36" s="203">
        <f t="shared" si="20"/>
        <v>279.8985</v>
      </c>
      <c r="N36" s="161">
        <f t="shared" si="18"/>
        <v>1277.3984999999998</v>
      </c>
      <c r="O36" s="160"/>
      <c r="P36" s="160"/>
      <c r="Q36" s="204">
        <f t="shared" si="21"/>
        <v>279.8985</v>
      </c>
      <c r="R36" s="204">
        <f t="shared" si="22"/>
        <v>159.6</v>
      </c>
      <c r="S36" s="160">
        <f t="shared" si="23"/>
        <v>439.4985</v>
      </c>
      <c r="T36" s="160"/>
      <c r="U36" s="160"/>
      <c r="V36" s="160"/>
      <c r="W36" s="160">
        <f t="shared" si="24"/>
        <v>2</v>
      </c>
      <c r="X36" s="160">
        <f t="shared" si="14"/>
        <v>441.4985</v>
      </c>
      <c r="Y36" s="185">
        <f t="shared" si="19"/>
        <v>835.8999999999999</v>
      </c>
      <c r="AD36" s="116"/>
      <c r="AE36" s="116"/>
    </row>
    <row r="37" spans="1:31" ht="20.25" customHeight="1">
      <c r="A37" s="184">
        <v>6</v>
      </c>
      <c r="B37" s="263">
        <f>+bm(A37,ΦΟΡΜΑ!$D$8)*0.7</f>
        <v>1025.5</v>
      </c>
      <c r="C37" s="160"/>
      <c r="D37" s="160"/>
      <c r="E37" s="160"/>
      <c r="F37" s="160"/>
      <c r="G37" s="160"/>
      <c r="H37" s="160"/>
      <c r="I37" s="200"/>
      <c r="J37" s="200"/>
      <c r="K37" s="157">
        <f t="shared" si="16"/>
        <v>1025.5</v>
      </c>
      <c r="L37" s="160">
        <f t="shared" si="17"/>
        <v>0</v>
      </c>
      <c r="M37" s="203">
        <f t="shared" si="20"/>
        <v>287.75530000000003</v>
      </c>
      <c r="N37" s="161">
        <f t="shared" si="18"/>
        <v>1313.2553</v>
      </c>
      <c r="O37" s="160"/>
      <c r="P37" s="160"/>
      <c r="Q37" s="204">
        <f t="shared" si="21"/>
        <v>287.75530000000003</v>
      </c>
      <c r="R37" s="204">
        <f t="shared" si="22"/>
        <v>164.08</v>
      </c>
      <c r="S37" s="160">
        <f t="shared" si="23"/>
        <v>451.8353000000001</v>
      </c>
      <c r="T37" s="160"/>
      <c r="U37" s="160"/>
      <c r="V37" s="160"/>
      <c r="W37" s="160">
        <f t="shared" si="24"/>
        <v>2</v>
      </c>
      <c r="X37" s="160">
        <f t="shared" si="14"/>
        <v>453.8353000000001</v>
      </c>
      <c r="Y37" s="185">
        <f t="shared" si="19"/>
        <v>859.42</v>
      </c>
      <c r="AD37" s="116"/>
      <c r="AE37" s="116"/>
    </row>
    <row r="38" spans="1:31" ht="20.25" customHeight="1">
      <c r="A38" s="184">
        <v>5</v>
      </c>
      <c r="B38" s="263">
        <f>+bm(A38,ΦΟΡΜΑ!$D$8)*0.7</f>
        <v>1054.2</v>
      </c>
      <c r="C38" s="160"/>
      <c r="D38" s="160"/>
      <c r="E38" s="160"/>
      <c r="F38" s="160"/>
      <c r="G38" s="160"/>
      <c r="H38" s="160"/>
      <c r="I38" s="200"/>
      <c r="J38" s="200"/>
      <c r="K38" s="157">
        <f t="shared" si="16"/>
        <v>1054.2</v>
      </c>
      <c r="L38" s="160">
        <f t="shared" si="17"/>
        <v>0</v>
      </c>
      <c r="M38" s="203">
        <f t="shared" si="20"/>
        <v>295.80852000000004</v>
      </c>
      <c r="N38" s="161">
        <f t="shared" si="18"/>
        <v>1350.00852</v>
      </c>
      <c r="O38" s="160"/>
      <c r="P38" s="160"/>
      <c r="Q38" s="204">
        <f t="shared" si="21"/>
        <v>295.80852000000004</v>
      </c>
      <c r="R38" s="204">
        <f t="shared" si="22"/>
        <v>168.672</v>
      </c>
      <c r="S38" s="160">
        <f t="shared" si="23"/>
        <v>464.48052000000007</v>
      </c>
      <c r="T38" s="160"/>
      <c r="U38" s="160"/>
      <c r="V38" s="160"/>
      <c r="W38" s="160">
        <f t="shared" si="24"/>
        <v>2</v>
      </c>
      <c r="X38" s="160">
        <f t="shared" si="14"/>
        <v>466.48052000000007</v>
      </c>
      <c r="Y38" s="185">
        <f t="shared" si="19"/>
        <v>883.528</v>
      </c>
      <c r="AD38" s="116"/>
      <c r="AE38" s="116"/>
    </row>
    <row r="39" spans="1:31" ht="20.25" customHeight="1">
      <c r="A39" s="184">
        <v>4</v>
      </c>
      <c r="B39" s="263">
        <f>+bm(A39,ΦΟΡΜΑ!$D$8)*0.7</f>
        <v>1082.1999999999998</v>
      </c>
      <c r="C39" s="160"/>
      <c r="D39" s="160"/>
      <c r="E39" s="160"/>
      <c r="F39" s="160"/>
      <c r="G39" s="160"/>
      <c r="H39" s="160"/>
      <c r="I39" s="200"/>
      <c r="J39" s="200"/>
      <c r="K39" s="157">
        <f t="shared" si="16"/>
        <v>1082.1999999999998</v>
      </c>
      <c r="L39" s="160">
        <f t="shared" si="17"/>
        <v>0</v>
      </c>
      <c r="M39" s="203">
        <f t="shared" si="20"/>
        <v>303.66532</v>
      </c>
      <c r="N39" s="161">
        <f t="shared" si="18"/>
        <v>1385.8653199999999</v>
      </c>
      <c r="O39" s="160"/>
      <c r="P39" s="160"/>
      <c r="Q39" s="204">
        <f t="shared" si="21"/>
        <v>303.66532</v>
      </c>
      <c r="R39" s="204">
        <f t="shared" si="22"/>
        <v>173.152</v>
      </c>
      <c r="S39" s="160">
        <f t="shared" si="23"/>
        <v>476.81732</v>
      </c>
      <c r="T39" s="160"/>
      <c r="U39" s="160"/>
      <c r="V39" s="160"/>
      <c r="W39" s="160">
        <f t="shared" si="24"/>
        <v>2</v>
      </c>
      <c r="X39" s="160">
        <f t="shared" si="14"/>
        <v>478.81732</v>
      </c>
      <c r="Y39" s="185">
        <f t="shared" si="19"/>
        <v>907.0479999999999</v>
      </c>
      <c r="AD39" s="116"/>
      <c r="AE39" s="116"/>
    </row>
    <row r="40" spans="1:31" ht="20.25" customHeight="1">
      <c r="A40" s="184">
        <v>3</v>
      </c>
      <c r="B40" s="263">
        <f>+bm(A40,ΦΟΡΜΑ!$D$8)*0.7</f>
        <v>1109.5</v>
      </c>
      <c r="C40" s="160"/>
      <c r="D40" s="160"/>
      <c r="E40" s="160"/>
      <c r="F40" s="160"/>
      <c r="G40" s="160"/>
      <c r="H40" s="160"/>
      <c r="I40" s="200"/>
      <c r="J40" s="200"/>
      <c r="K40" s="157">
        <f t="shared" si="16"/>
        <v>1109.5</v>
      </c>
      <c r="L40" s="160">
        <f t="shared" si="17"/>
        <v>0</v>
      </c>
      <c r="M40" s="203">
        <f t="shared" si="20"/>
        <v>311.3257000000001</v>
      </c>
      <c r="N40" s="161">
        <f t="shared" si="18"/>
        <v>1420.8257</v>
      </c>
      <c r="O40" s="160"/>
      <c r="P40" s="160"/>
      <c r="Q40" s="204">
        <f t="shared" si="21"/>
        <v>311.3257000000001</v>
      </c>
      <c r="R40" s="204">
        <f t="shared" si="22"/>
        <v>177.52</v>
      </c>
      <c r="S40" s="160">
        <f t="shared" si="23"/>
        <v>488.8457000000001</v>
      </c>
      <c r="T40" s="160"/>
      <c r="U40" s="160"/>
      <c r="V40" s="160"/>
      <c r="W40" s="160">
        <f t="shared" si="24"/>
        <v>2</v>
      </c>
      <c r="X40" s="160">
        <f t="shared" si="14"/>
        <v>490.8457000000001</v>
      </c>
      <c r="Y40" s="185">
        <f t="shared" si="19"/>
        <v>929.98</v>
      </c>
      <c r="AD40" s="116"/>
      <c r="AE40" s="116"/>
    </row>
    <row r="41" spans="1:31" ht="20.25" customHeight="1">
      <c r="A41" s="184">
        <v>2</v>
      </c>
      <c r="B41" s="263">
        <f>+bm(A41,ΦΟΡΜΑ!$D$8)*0.7</f>
        <v>1138.1999999999998</v>
      </c>
      <c r="C41" s="160"/>
      <c r="D41" s="160"/>
      <c r="E41" s="160"/>
      <c r="F41" s="160"/>
      <c r="G41" s="160"/>
      <c r="H41" s="160"/>
      <c r="I41" s="200"/>
      <c r="J41" s="200"/>
      <c r="K41" s="157">
        <f t="shared" si="16"/>
        <v>1138.1999999999998</v>
      </c>
      <c r="L41" s="160">
        <f t="shared" si="17"/>
        <v>0</v>
      </c>
      <c r="M41" s="203">
        <f t="shared" si="20"/>
        <v>319.37892</v>
      </c>
      <c r="N41" s="161">
        <f t="shared" si="18"/>
        <v>1457.57892</v>
      </c>
      <c r="O41" s="160"/>
      <c r="P41" s="160"/>
      <c r="Q41" s="204">
        <f t="shared" si="21"/>
        <v>319.37892</v>
      </c>
      <c r="R41" s="204">
        <f t="shared" si="22"/>
        <v>182.11199999999997</v>
      </c>
      <c r="S41" s="160">
        <f t="shared" si="23"/>
        <v>501.49091999999996</v>
      </c>
      <c r="T41" s="160"/>
      <c r="U41" s="160"/>
      <c r="V41" s="160"/>
      <c r="W41" s="160">
        <f t="shared" si="24"/>
        <v>2</v>
      </c>
      <c r="X41" s="160">
        <f t="shared" si="14"/>
        <v>503.49091999999996</v>
      </c>
      <c r="Y41" s="185">
        <f t="shared" si="19"/>
        <v>954.088</v>
      </c>
      <c r="AD41" s="116"/>
      <c r="AE41" s="116"/>
    </row>
    <row r="42" spans="1:31" ht="20.25" customHeight="1" thickBot="1">
      <c r="A42" s="186">
        <v>1</v>
      </c>
      <c r="B42" s="264">
        <f>+bm(A42,ΦΟΡΜΑ!$D$8)*0.7</f>
        <v>1166.1999999999998</v>
      </c>
      <c r="C42" s="187"/>
      <c r="D42" s="187"/>
      <c r="E42" s="187"/>
      <c r="F42" s="187"/>
      <c r="G42" s="187"/>
      <c r="H42" s="187"/>
      <c r="I42" s="214"/>
      <c r="J42" s="214"/>
      <c r="K42" s="166">
        <f t="shared" si="16"/>
        <v>1166.1999999999998</v>
      </c>
      <c r="L42" s="187">
        <f t="shared" si="17"/>
        <v>0</v>
      </c>
      <c r="M42" s="217">
        <f t="shared" si="20"/>
        <v>327.23572</v>
      </c>
      <c r="N42" s="188">
        <f t="shared" si="18"/>
        <v>1493.43572</v>
      </c>
      <c r="O42" s="187"/>
      <c r="P42" s="187"/>
      <c r="Q42" s="218">
        <f>+S42-R42</f>
        <v>327.23572</v>
      </c>
      <c r="R42" s="218">
        <f>+(K42-I42)*16%</f>
        <v>186.59199999999998</v>
      </c>
      <c r="S42" s="187">
        <f>+(K42-I42)*44.06%</f>
        <v>513.82772</v>
      </c>
      <c r="T42" s="187"/>
      <c r="U42" s="187"/>
      <c r="V42" s="187"/>
      <c r="W42" s="187">
        <f t="shared" si="24"/>
        <v>2</v>
      </c>
      <c r="X42" s="187">
        <f t="shared" si="14"/>
        <v>515.82772</v>
      </c>
      <c r="Y42" s="189">
        <f t="shared" si="19"/>
        <v>977.608</v>
      </c>
      <c r="AD42" s="116"/>
      <c r="AE42" s="116"/>
    </row>
    <row r="43" ht="14.25" thickTop="1">
      <c r="W43" t="s">
        <v>66</v>
      </c>
    </row>
  </sheetData>
  <sheetProtection/>
  <mergeCells count="7">
    <mergeCell ref="A24:Y24"/>
    <mergeCell ref="A1:Y1"/>
    <mergeCell ref="A2:D2"/>
    <mergeCell ref="E2:K2"/>
    <mergeCell ref="U2:Y2"/>
    <mergeCell ref="V3:Y3"/>
    <mergeCell ref="M2:N2"/>
  </mergeCells>
  <conditionalFormatting sqref="A6:Y23 A25:Y42">
    <cfRule type="cellIs" priority="1" dxfId="0" operator="equal" stopIfTrue="1">
      <formula>0</formula>
    </cfRule>
  </conditionalFormatting>
  <printOptions horizontalCentered="1"/>
  <pageMargins left="0.1968503937007874" right="0.35433070866141736" top="0.27" bottom="0.26" header="0.2" footer="0.2"/>
  <pageSetup horizontalDpi="600" verticalDpi="600" orientation="landscape" paperSize="9" r:id="rId2"/>
  <rowBreaks count="1" manualBreakCount="1">
    <brk id="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2"/>
  <dimension ref="A1:AE52"/>
  <sheetViews>
    <sheetView zoomScalePageLayoutView="0" workbookViewId="0" topLeftCell="F2">
      <selection activeCell="G29" sqref="G29"/>
    </sheetView>
  </sheetViews>
  <sheetFormatPr defaultColWidth="9.140625" defaultRowHeight="12.75"/>
  <cols>
    <col min="1" max="1" width="5.00390625" style="3" customWidth="1"/>
    <col min="2" max="2" width="25.7109375" style="3" customWidth="1"/>
    <col min="3" max="3" width="14.28125" style="3" customWidth="1"/>
    <col min="4" max="4" width="8.00390625" style="3" customWidth="1"/>
    <col min="5" max="5" width="14.28125" style="1" customWidth="1"/>
    <col min="6" max="7" width="9.140625" style="1" customWidth="1"/>
    <col min="8" max="8" width="25.140625" style="3" customWidth="1"/>
    <col min="9" max="9" width="9.140625" style="1" customWidth="1"/>
    <col min="10" max="10" width="30.57421875" style="1" customWidth="1"/>
    <col min="11" max="13" width="9.140625" style="9" customWidth="1"/>
    <col min="14" max="14" width="9.28125" style="9" customWidth="1"/>
    <col min="15" max="25" width="9.140625" style="9" customWidth="1"/>
    <col min="26" max="27" width="9.140625" style="1" customWidth="1"/>
    <col min="28" max="28" width="46.8515625" style="1" customWidth="1"/>
    <col min="29" max="16384" width="9.140625" style="1" customWidth="1"/>
  </cols>
  <sheetData>
    <row r="1" spans="1:11" ht="15" thickBot="1">
      <c r="A1" s="41"/>
      <c r="B1" s="37"/>
      <c r="C1" s="45">
        <v>5</v>
      </c>
      <c r="D1" s="46">
        <v>14</v>
      </c>
      <c r="H1" s="36">
        <v>4</v>
      </c>
      <c r="K1" s="35">
        <v>4</v>
      </c>
    </row>
    <row r="2" spans="1:25" ht="15" thickBot="1">
      <c r="A2" s="42" t="s">
        <v>66</v>
      </c>
      <c r="B2" s="38" t="s">
        <v>4</v>
      </c>
      <c r="C2" s="38" t="s">
        <v>67</v>
      </c>
      <c r="D2" s="47" t="s">
        <v>9</v>
      </c>
      <c r="E2" s="1" t="s">
        <v>10</v>
      </c>
      <c r="H2" s="4" t="s">
        <v>25</v>
      </c>
      <c r="I2" s="226" t="s">
        <v>44</v>
      </c>
      <c r="J2" s="227" t="s">
        <v>26</v>
      </c>
      <c r="K2" s="228" t="s">
        <v>121</v>
      </c>
      <c r="L2" s="229" t="s">
        <v>122</v>
      </c>
      <c r="M2" s="27"/>
      <c r="N2" s="27" t="s">
        <v>157</v>
      </c>
      <c r="O2" s="27"/>
      <c r="P2" s="27"/>
      <c r="Q2" s="10"/>
      <c r="R2" s="10"/>
      <c r="S2" s="10"/>
      <c r="T2" s="10"/>
      <c r="U2" s="10"/>
      <c r="V2" s="10"/>
      <c r="W2" s="10"/>
      <c r="X2" s="10"/>
      <c r="Y2" s="10"/>
    </row>
    <row r="3" spans="1:18" ht="14.25">
      <c r="A3" s="41">
        <v>1</v>
      </c>
      <c r="B3" s="44" t="s">
        <v>5</v>
      </c>
      <c r="C3" s="44">
        <v>18</v>
      </c>
      <c r="D3" s="50">
        <v>18</v>
      </c>
      <c r="H3" s="5" t="s">
        <v>11</v>
      </c>
      <c r="I3" s="28">
        <v>1</v>
      </c>
      <c r="J3" s="29" t="s">
        <v>28</v>
      </c>
      <c r="K3" s="250">
        <v>0</v>
      </c>
      <c r="L3" s="251">
        <v>0</v>
      </c>
      <c r="Q3" s="298" t="s">
        <v>158</v>
      </c>
      <c r="R3" s="298"/>
    </row>
    <row r="4" spans="1:20" ht="15">
      <c r="A4" s="42">
        <v>2</v>
      </c>
      <c r="B4" s="39" t="s">
        <v>6</v>
      </c>
      <c r="C4" s="39">
        <v>18</v>
      </c>
      <c r="D4" s="48">
        <v>17</v>
      </c>
      <c r="H4" s="5" t="s">
        <v>12</v>
      </c>
      <c r="I4" s="28">
        <v>2</v>
      </c>
      <c r="J4" s="29" t="s">
        <v>41</v>
      </c>
      <c r="K4" s="250">
        <v>108.24</v>
      </c>
      <c r="L4" s="251">
        <v>30.8</v>
      </c>
      <c r="Q4" s="225">
        <v>0</v>
      </c>
      <c r="R4" s="225">
        <v>0</v>
      </c>
      <c r="S4" s="9">
        <f>+Q4*0.88</f>
        <v>0</v>
      </c>
      <c r="T4" s="9">
        <f>+R4*0.88</f>
        <v>0</v>
      </c>
    </row>
    <row r="5" spans="1:20" ht="15">
      <c r="A5" s="42">
        <v>3</v>
      </c>
      <c r="B5" s="39" t="s">
        <v>7</v>
      </c>
      <c r="C5" s="39">
        <v>18</v>
      </c>
      <c r="D5" s="48">
        <v>16</v>
      </c>
      <c r="H5" s="5" t="s">
        <v>13</v>
      </c>
      <c r="I5" s="28">
        <v>3</v>
      </c>
      <c r="J5" s="29" t="s">
        <v>31</v>
      </c>
      <c r="K5" s="250">
        <v>139.04</v>
      </c>
      <c r="L5" s="251">
        <v>61.6</v>
      </c>
      <c r="Q5" s="225">
        <v>123</v>
      </c>
      <c r="R5" s="225">
        <v>35</v>
      </c>
      <c r="S5" s="9">
        <f aca="true" t="shared" si="0" ref="S5:S12">+Q5*0.88</f>
        <v>108.24</v>
      </c>
      <c r="T5" s="9">
        <f aca="true" t="shared" si="1" ref="T5:T12">+R5*0.88</f>
        <v>30.8</v>
      </c>
    </row>
    <row r="6" spans="1:20" ht="15">
      <c r="A6" s="42">
        <v>4</v>
      </c>
      <c r="B6" s="39" t="s">
        <v>8</v>
      </c>
      <c r="C6" s="39">
        <v>18</v>
      </c>
      <c r="D6" s="48">
        <v>15</v>
      </c>
      <c r="H6" s="5" t="s">
        <v>14</v>
      </c>
      <c r="I6" s="28">
        <v>4</v>
      </c>
      <c r="J6" s="29" t="s">
        <v>29</v>
      </c>
      <c r="K6" s="250">
        <v>256.08</v>
      </c>
      <c r="L6" s="251">
        <v>101.2</v>
      </c>
      <c r="Q6" s="225">
        <v>158</v>
      </c>
      <c r="R6" s="225">
        <v>70</v>
      </c>
      <c r="S6" s="9">
        <f t="shared" si="0"/>
        <v>139.04</v>
      </c>
      <c r="T6" s="9">
        <f t="shared" si="1"/>
        <v>61.6</v>
      </c>
    </row>
    <row r="7" spans="1:20" ht="15">
      <c r="A7" s="42">
        <v>5</v>
      </c>
      <c r="B7" s="39" t="s">
        <v>68</v>
      </c>
      <c r="C7" s="39">
        <v>18</v>
      </c>
      <c r="D7" s="48">
        <v>14</v>
      </c>
      <c r="H7" s="5" t="s">
        <v>15</v>
      </c>
      <c r="I7" s="28">
        <v>5</v>
      </c>
      <c r="J7" s="29" t="s">
        <v>30</v>
      </c>
      <c r="K7" s="250">
        <v>321.2</v>
      </c>
      <c r="L7" s="251">
        <v>114.4</v>
      </c>
      <c r="Q7" s="225">
        <v>291</v>
      </c>
      <c r="R7" s="225">
        <v>115</v>
      </c>
      <c r="S7" s="9">
        <f t="shared" si="0"/>
        <v>256.08</v>
      </c>
      <c r="T7" s="9">
        <f t="shared" si="1"/>
        <v>101.2</v>
      </c>
    </row>
    <row r="8" spans="1:20" ht="15">
      <c r="A8" s="42"/>
      <c r="B8" s="39"/>
      <c r="C8" s="39"/>
      <c r="D8" s="48">
        <v>13</v>
      </c>
      <c r="H8" s="5" t="s">
        <v>16</v>
      </c>
      <c r="I8" s="28">
        <v>6</v>
      </c>
      <c r="J8" s="29" t="s">
        <v>27</v>
      </c>
      <c r="K8" s="250">
        <v>325.6</v>
      </c>
      <c r="L8" s="251">
        <v>118.8</v>
      </c>
      <c r="Q8" s="225">
        <v>365</v>
      </c>
      <c r="R8" s="225">
        <v>130</v>
      </c>
      <c r="S8" s="9">
        <f t="shared" si="0"/>
        <v>321.2</v>
      </c>
      <c r="T8" s="9">
        <f t="shared" si="1"/>
        <v>114.4</v>
      </c>
    </row>
    <row r="9" spans="1:20" ht="15.75" thickBot="1">
      <c r="A9" s="43"/>
      <c r="B9" s="40"/>
      <c r="C9" s="40"/>
      <c r="D9" s="48">
        <v>12</v>
      </c>
      <c r="H9" s="5" t="s">
        <v>17</v>
      </c>
      <c r="I9" s="28">
        <v>7</v>
      </c>
      <c r="J9" s="29" t="s">
        <v>160</v>
      </c>
      <c r="K9" s="250">
        <v>360.8</v>
      </c>
      <c r="L9" s="251">
        <v>154</v>
      </c>
      <c r="Q9" s="225">
        <v>370</v>
      </c>
      <c r="R9" s="225">
        <v>135</v>
      </c>
      <c r="S9" s="9">
        <f t="shared" si="0"/>
        <v>325.6</v>
      </c>
      <c r="T9" s="9">
        <f t="shared" si="1"/>
        <v>118.8</v>
      </c>
    </row>
    <row r="10" spans="4:20" ht="15">
      <c r="D10" s="48">
        <v>11</v>
      </c>
      <c r="H10" s="5" t="s">
        <v>18</v>
      </c>
      <c r="I10" s="28">
        <v>8</v>
      </c>
      <c r="J10" s="29" t="s">
        <v>42</v>
      </c>
      <c r="K10" s="250">
        <v>57.2</v>
      </c>
      <c r="L10" s="251">
        <v>57.2</v>
      </c>
      <c r="Q10" s="225">
        <v>410</v>
      </c>
      <c r="R10" s="225">
        <v>175</v>
      </c>
      <c r="S10" s="9">
        <f t="shared" si="0"/>
        <v>360.8</v>
      </c>
      <c r="T10" s="9">
        <f t="shared" si="1"/>
        <v>154</v>
      </c>
    </row>
    <row r="11" spans="4:20" ht="15.75" thickBot="1">
      <c r="D11" s="48">
        <v>10</v>
      </c>
      <c r="H11" s="5" t="s">
        <v>19</v>
      </c>
      <c r="I11" s="30">
        <v>9</v>
      </c>
      <c r="J11" s="31" t="s">
        <v>43</v>
      </c>
      <c r="K11" s="252">
        <v>96.8</v>
      </c>
      <c r="L11" s="253">
        <v>0</v>
      </c>
      <c r="Q11" s="225">
        <v>65</v>
      </c>
      <c r="R11" s="225">
        <v>65</v>
      </c>
      <c r="S11" s="9">
        <f t="shared" si="0"/>
        <v>57.2</v>
      </c>
      <c r="T11" s="9">
        <f t="shared" si="1"/>
        <v>57.2</v>
      </c>
    </row>
    <row r="12" spans="3:20" ht="15">
      <c r="C12" s="3">
        <v>2</v>
      </c>
      <c r="D12" s="48">
        <v>9</v>
      </c>
      <c r="H12" s="5" t="s">
        <v>20</v>
      </c>
      <c r="Q12" s="225">
        <v>110</v>
      </c>
      <c r="R12" s="225"/>
      <c r="S12" s="9">
        <f t="shared" si="0"/>
        <v>96.8</v>
      </c>
      <c r="T12" s="9">
        <f t="shared" si="1"/>
        <v>0</v>
      </c>
    </row>
    <row r="13" spans="1:11" ht="14.25">
      <c r="A13" s="3">
        <v>1</v>
      </c>
      <c r="B13" s="51" t="s">
        <v>106</v>
      </c>
      <c r="C13" s="3" t="s">
        <v>69</v>
      </c>
      <c r="D13" s="48">
        <v>8</v>
      </c>
      <c r="H13" s="5" t="s">
        <v>21</v>
      </c>
      <c r="K13" s="35">
        <v>1</v>
      </c>
    </row>
    <row r="14" spans="1:11" ht="14.25">
      <c r="A14" s="3">
        <v>2</v>
      </c>
      <c r="B14" s="51" t="s">
        <v>107</v>
      </c>
      <c r="C14" s="3" t="s">
        <v>70</v>
      </c>
      <c r="D14" s="48">
        <v>7</v>
      </c>
      <c r="H14" s="5" t="s">
        <v>22</v>
      </c>
      <c r="I14" s="32"/>
      <c r="J14" s="23" t="s">
        <v>46</v>
      </c>
      <c r="K14" s="23"/>
    </row>
    <row r="15" spans="4:11" ht="14.25">
      <c r="D15" s="48">
        <v>6</v>
      </c>
      <c r="H15" s="5" t="s">
        <v>23</v>
      </c>
      <c r="I15" s="24">
        <v>1</v>
      </c>
      <c r="J15" s="33" t="s">
        <v>28</v>
      </c>
      <c r="K15" s="25">
        <v>0</v>
      </c>
    </row>
    <row r="16" spans="4:11" ht="14.25">
      <c r="D16" s="48">
        <v>5</v>
      </c>
      <c r="H16" s="5" t="s">
        <v>24</v>
      </c>
      <c r="I16" s="22">
        <v>2</v>
      </c>
      <c r="J16" s="34" t="s">
        <v>45</v>
      </c>
      <c r="K16" s="26">
        <v>45</v>
      </c>
    </row>
    <row r="17" spans="4:11" ht="14.25">
      <c r="D17" s="48">
        <v>4</v>
      </c>
      <c r="I17" s="22">
        <v>3</v>
      </c>
      <c r="J17" s="34" t="s">
        <v>47</v>
      </c>
      <c r="K17" s="26">
        <v>75</v>
      </c>
    </row>
    <row r="18" ht="14.25">
      <c r="D18" s="48">
        <v>3</v>
      </c>
    </row>
    <row r="19" spans="4:11" ht="14.25">
      <c r="D19" s="48">
        <v>2</v>
      </c>
      <c r="K19" s="35">
        <v>5</v>
      </c>
    </row>
    <row r="20" spans="4:11" ht="15" thickBot="1">
      <c r="D20" s="49">
        <v>1</v>
      </c>
      <c r="I20" s="2"/>
      <c r="J20" s="2" t="s">
        <v>48</v>
      </c>
      <c r="K20" s="10"/>
    </row>
    <row r="21" spans="9:13" ht="14.25">
      <c r="I21" s="1">
        <v>1</v>
      </c>
      <c r="J21" s="9" t="s">
        <v>52</v>
      </c>
      <c r="K21" s="249">
        <v>57</v>
      </c>
      <c r="M21" s="124"/>
    </row>
    <row r="22" spans="8:13" ht="14.25">
      <c r="H22" s="3" t="s">
        <v>148</v>
      </c>
      <c r="I22" s="1">
        <v>2</v>
      </c>
      <c r="J22" s="9" t="s">
        <v>162</v>
      </c>
      <c r="K22" s="249">
        <v>64</v>
      </c>
      <c r="M22" s="124"/>
    </row>
    <row r="23" spans="8:13" ht="14.25">
      <c r="H23" s="3" t="s">
        <v>136</v>
      </c>
      <c r="I23" s="1">
        <v>3</v>
      </c>
      <c r="J23" s="9" t="s">
        <v>49</v>
      </c>
      <c r="K23" s="249">
        <v>80</v>
      </c>
      <c r="M23" s="124"/>
    </row>
    <row r="24" spans="8:31" ht="21.75" customHeight="1">
      <c r="H24" s="3" t="s">
        <v>137</v>
      </c>
      <c r="I24" s="1">
        <v>4</v>
      </c>
      <c r="J24" s="9" t="s">
        <v>50</v>
      </c>
      <c r="K24" s="249">
        <v>90</v>
      </c>
      <c r="M24" s="124"/>
      <c r="AB24" s="11" t="s">
        <v>32</v>
      </c>
      <c r="AC24" s="12">
        <v>175</v>
      </c>
      <c r="AD24" s="12">
        <v>235</v>
      </c>
      <c r="AE24" s="13">
        <v>410</v>
      </c>
    </row>
    <row r="25" spans="8:31" ht="21.75" customHeight="1">
      <c r="H25" s="3" t="s">
        <v>138</v>
      </c>
      <c r="I25" s="1">
        <v>5</v>
      </c>
      <c r="J25" s="9" t="s">
        <v>51</v>
      </c>
      <c r="K25" s="249">
        <v>100</v>
      </c>
      <c r="M25" s="124"/>
      <c r="AB25" s="11" t="s">
        <v>33</v>
      </c>
      <c r="AC25" s="12">
        <v>135</v>
      </c>
      <c r="AD25" s="12">
        <v>235</v>
      </c>
      <c r="AE25" s="13">
        <v>370</v>
      </c>
    </row>
    <row r="26" spans="8:31" ht="21.75" customHeight="1">
      <c r="H26" s="3" t="s">
        <v>139</v>
      </c>
      <c r="AB26" s="11" t="s">
        <v>34</v>
      </c>
      <c r="AC26" s="12">
        <v>130</v>
      </c>
      <c r="AD26" s="12">
        <v>235</v>
      </c>
      <c r="AE26" s="13">
        <v>365</v>
      </c>
    </row>
    <row r="27" spans="8:31" ht="21.75" customHeight="1">
      <c r="H27" s="3" t="s">
        <v>140</v>
      </c>
      <c r="I27" s="2"/>
      <c r="J27" s="2" t="s">
        <v>53</v>
      </c>
      <c r="K27" s="35">
        <v>1</v>
      </c>
      <c r="AB27" s="11" t="s">
        <v>35</v>
      </c>
      <c r="AC27" s="12">
        <v>115</v>
      </c>
      <c r="AD27" s="12">
        <v>176</v>
      </c>
      <c r="AE27" s="13">
        <v>291</v>
      </c>
    </row>
    <row r="28" spans="8:31" ht="21.75" customHeight="1">
      <c r="H28" s="3" t="s">
        <v>141</v>
      </c>
      <c r="I28" s="1">
        <v>1</v>
      </c>
      <c r="J28" s="1" t="s">
        <v>54</v>
      </c>
      <c r="K28" s="249">
        <v>313.2</v>
      </c>
      <c r="L28" s="224">
        <v>341.56</v>
      </c>
      <c r="M28" s="224">
        <v>355.91</v>
      </c>
      <c r="AB28" s="11" t="s">
        <v>36</v>
      </c>
      <c r="AC28" s="12">
        <v>70</v>
      </c>
      <c r="AD28" s="12">
        <v>88</v>
      </c>
      <c r="AE28" s="13">
        <v>158</v>
      </c>
    </row>
    <row r="29" spans="8:31" ht="21.75" customHeight="1">
      <c r="H29" s="3" t="s">
        <v>142</v>
      </c>
      <c r="I29" s="1">
        <v>2</v>
      </c>
      <c r="J29" s="1" t="s">
        <v>55</v>
      </c>
      <c r="K29" s="249">
        <v>0</v>
      </c>
      <c r="AB29" s="11" t="s">
        <v>37</v>
      </c>
      <c r="AC29" s="12">
        <v>35</v>
      </c>
      <c r="AD29" s="12">
        <v>88</v>
      </c>
      <c r="AE29" s="13">
        <v>123</v>
      </c>
    </row>
    <row r="30" spans="8:31" ht="21.75" customHeight="1">
      <c r="H30" s="3" t="s">
        <v>143</v>
      </c>
      <c r="AB30" s="11" t="s">
        <v>38</v>
      </c>
      <c r="AC30" s="12">
        <v>65</v>
      </c>
      <c r="AD30" s="12">
        <v>0</v>
      </c>
      <c r="AE30" s="13">
        <v>65</v>
      </c>
    </row>
    <row r="31" spans="8:31" ht="21.75" customHeight="1" thickBot="1">
      <c r="H31" s="3" t="s">
        <v>144</v>
      </c>
      <c r="AB31" s="14" t="s">
        <v>39</v>
      </c>
      <c r="AC31" s="15"/>
      <c r="AD31" s="16"/>
      <c r="AE31" s="20">
        <v>110</v>
      </c>
    </row>
    <row r="32" spans="8:31" ht="21.75" customHeight="1" thickBot="1">
      <c r="H32" s="3" t="s">
        <v>145</v>
      </c>
      <c r="I32" s="236"/>
      <c r="J32" s="237" t="s">
        <v>57</v>
      </c>
      <c r="K32" s="238">
        <v>1</v>
      </c>
      <c r="AB32" s="17" t="s">
        <v>40</v>
      </c>
      <c r="AC32" s="18"/>
      <c r="AD32" s="19"/>
      <c r="AE32" s="21"/>
    </row>
    <row r="33" spans="8:11" ht="26.25" customHeight="1">
      <c r="H33" s="3" t="s">
        <v>146</v>
      </c>
      <c r="I33" s="231">
        <v>1</v>
      </c>
      <c r="J33" s="232" t="s">
        <v>28</v>
      </c>
      <c r="K33" s="256">
        <v>0</v>
      </c>
    </row>
    <row r="34" spans="8:18" ht="26.25" customHeight="1">
      <c r="H34" s="3" t="s">
        <v>147</v>
      </c>
      <c r="I34" s="233">
        <v>2</v>
      </c>
      <c r="J34" s="230" t="s">
        <v>58</v>
      </c>
      <c r="K34" s="257">
        <v>35.2</v>
      </c>
      <c r="Q34" s="254">
        <v>40</v>
      </c>
      <c r="R34" s="9">
        <f>+Q34*0.88</f>
        <v>35.2</v>
      </c>
    </row>
    <row r="35" spans="9:18" ht="26.25" customHeight="1">
      <c r="I35" s="233">
        <v>3</v>
      </c>
      <c r="J35" s="230" t="s">
        <v>59</v>
      </c>
      <c r="K35" s="257">
        <v>39.6</v>
      </c>
      <c r="Q35" s="255">
        <v>45</v>
      </c>
      <c r="R35" s="9">
        <f aca="true" t="shared" si="2" ref="R35:R44">+Q35*0.88</f>
        <v>39.6</v>
      </c>
    </row>
    <row r="36" spans="9:18" ht="26.25" customHeight="1">
      <c r="I36" s="233">
        <v>4</v>
      </c>
      <c r="J36" s="230" t="s">
        <v>56</v>
      </c>
      <c r="K36" s="257">
        <v>44</v>
      </c>
      <c r="Q36" s="255">
        <v>50</v>
      </c>
      <c r="R36" s="9">
        <f t="shared" si="2"/>
        <v>44</v>
      </c>
    </row>
    <row r="37" spans="9:18" ht="26.25" customHeight="1">
      <c r="I37" s="233">
        <v>5</v>
      </c>
      <c r="J37" s="230" t="s">
        <v>60</v>
      </c>
      <c r="K37" s="257">
        <v>374</v>
      </c>
      <c r="Q37" s="255">
        <v>425</v>
      </c>
      <c r="R37" s="9">
        <f t="shared" si="2"/>
        <v>374</v>
      </c>
    </row>
    <row r="38" spans="9:18" ht="18" customHeight="1" thickBot="1">
      <c r="I38" s="234">
        <v>6</v>
      </c>
      <c r="J38" s="235" t="s">
        <v>61</v>
      </c>
      <c r="K38" s="257">
        <v>171.6</v>
      </c>
      <c r="Q38" s="255">
        <v>195</v>
      </c>
      <c r="R38" s="9">
        <f t="shared" si="2"/>
        <v>171.6</v>
      </c>
    </row>
    <row r="39" ht="18" customHeight="1" thickBot="1"/>
    <row r="40" spans="9:11" ht="18" customHeight="1" thickBot="1">
      <c r="I40" s="245"/>
      <c r="J40" s="246" t="s">
        <v>65</v>
      </c>
      <c r="K40" s="247">
        <v>1</v>
      </c>
    </row>
    <row r="41" spans="9:18" ht="18" customHeight="1">
      <c r="I41" s="243">
        <v>1</v>
      </c>
      <c r="J41" s="244" t="s">
        <v>28</v>
      </c>
      <c r="K41" s="258">
        <v>0</v>
      </c>
      <c r="Q41" s="9">
        <v>0</v>
      </c>
      <c r="R41" s="9">
        <f t="shared" si="2"/>
        <v>0</v>
      </c>
    </row>
    <row r="42" spans="9:18" ht="18" customHeight="1">
      <c r="I42" s="240">
        <v>2</v>
      </c>
      <c r="J42" s="239" t="s">
        <v>62</v>
      </c>
      <c r="K42" s="257">
        <v>35.2</v>
      </c>
      <c r="Q42" s="9">
        <v>40</v>
      </c>
      <c r="R42" s="9">
        <f t="shared" si="2"/>
        <v>35.2</v>
      </c>
    </row>
    <row r="43" spans="9:18" ht="15">
      <c r="I43" s="240">
        <v>3</v>
      </c>
      <c r="J43" s="239" t="s">
        <v>63</v>
      </c>
      <c r="K43" s="257">
        <v>44</v>
      </c>
      <c r="Q43" s="9">
        <v>50</v>
      </c>
      <c r="R43" s="9">
        <f t="shared" si="2"/>
        <v>44</v>
      </c>
    </row>
    <row r="44" spans="9:18" ht="15.75" thickBot="1">
      <c r="I44" s="241">
        <v>4</v>
      </c>
      <c r="J44" s="242" t="s">
        <v>64</v>
      </c>
      <c r="K44" s="259">
        <v>105.6</v>
      </c>
      <c r="Q44" s="9">
        <v>120</v>
      </c>
      <c r="R44" s="9">
        <f t="shared" si="2"/>
        <v>105.6</v>
      </c>
    </row>
    <row r="47" spans="9:11" ht="14.25">
      <c r="I47" s="2"/>
      <c r="J47" s="2" t="s">
        <v>133</v>
      </c>
      <c r="K47" s="35"/>
    </row>
    <row r="48" spans="9:11" ht="14.25">
      <c r="I48" s="1">
        <v>1</v>
      </c>
      <c r="J48" s="1" t="s">
        <v>55</v>
      </c>
      <c r="K48" s="9">
        <v>0</v>
      </c>
    </row>
    <row r="49" spans="9:11" ht="14.25">
      <c r="I49" s="1">
        <v>2</v>
      </c>
      <c r="J49" s="1" t="s">
        <v>54</v>
      </c>
      <c r="K49" s="9">
        <v>1</v>
      </c>
    </row>
    <row r="52" spans="11:12" ht="14.25">
      <c r="K52" s="9">
        <v>105</v>
      </c>
      <c r="L52" s="9">
        <f>+K52*0.88</f>
        <v>92.4</v>
      </c>
    </row>
  </sheetData>
  <sheetProtection/>
  <mergeCells count="1">
    <mergeCell ref="Q3:R3"/>
  </mergeCells>
  <printOptions/>
  <pageMargins left="0.75" right="0.75" top="1" bottom="1" header="0.5" footer="0.5"/>
  <pageSetup horizontalDpi="300" verticalDpi="300" orientation="portrait" paperSize="1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K_M</dc:creator>
  <cp:keywords/>
  <dc:description/>
  <cp:lastModifiedBy>user </cp:lastModifiedBy>
  <cp:lastPrinted>2010-03-09T06:38:03Z</cp:lastPrinted>
  <dcterms:created xsi:type="dcterms:W3CDTF">2006-12-27T13:59:16Z</dcterms:created>
  <dcterms:modified xsi:type="dcterms:W3CDTF">2010-03-09T06:38:36Z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