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1"/>
  </bookViews>
  <sheets>
    <sheet name="Οστά" sheetId="1" r:id="rId1"/>
    <sheet name="Αρθρώσεις" sheetId="2" r:id="rId2"/>
    <sheet name="Μακρό οστό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<sst xmlns="http://schemas.openxmlformats.org/spreadsheetml/2006/main" count="62" uniqueCount="56">
  <si>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ωλένη</t>
  </si>
  <si>
    <t>επιγονατίδα</t>
  </si>
  <si>
    <t>αστράγαλος</t>
  </si>
  <si>
    <t>μετωπιαίο</t>
  </si>
  <si>
    <t>ωμοπλάτη</t>
  </si>
  <si>
    <t>πλευρά</t>
  </si>
  <si>
    <t>στέρνο</t>
  </si>
  <si>
    <t>κερκίδα</t>
  </si>
  <si>
    <t>κόκκυγας</t>
  </si>
  <si>
    <t>οστά καρπού</t>
  </si>
  <si>
    <t>μηριαίο</t>
  </si>
  <si>
    <t>κνήμη</t>
  </si>
  <si>
    <t>περόνη</t>
  </si>
  <si>
    <t>ανώνυμο</t>
  </si>
  <si>
    <t>κάτω σιαγόνα</t>
  </si>
  <si>
    <t>κλείδα</t>
  </si>
  <si>
    <t>βραχιόνιο</t>
  </si>
  <si>
    <t>σπόνδυλος</t>
  </si>
  <si>
    <t>φάλαγγες δακτύλων</t>
  </si>
  <si>
    <t>οστά μετακάρπιου</t>
  </si>
  <si>
    <t>Απαντήθηκαν</t>
  </si>
  <si>
    <t>ΕΠΑΝΑΛΗΨΗ ΣΤΑ ΟΣΤΑ ΤΟΥ ΑΝΘΡΩΠΟΥ</t>
  </si>
  <si>
    <t xml:space="preserve">Δίπλα σε κάθε όνομα οστού στον πίνακα δεξιά γράψτε το αριθμό που το καταδεινύει στο σκίτσο αριστερά. </t>
  </si>
  <si>
    <t>ΣΩΣΤΕΣ</t>
  </si>
  <si>
    <t>Παρεμβολή μεταξύ οστών</t>
  </si>
  <si>
    <t>Σ</t>
  </si>
  <si>
    <t>Θέση στο σχήμα</t>
  </si>
  <si>
    <t>Αρθρούμενα οστά</t>
  </si>
  <si>
    <t>Οστό 1ο</t>
  </si>
  <si>
    <t>Οστό 2ο</t>
  </si>
  <si>
    <t>βρεγματικό</t>
  </si>
  <si>
    <t>κάτω γνάθος</t>
  </si>
  <si>
    <t>Α</t>
  </si>
  <si>
    <t>ωλένη-κερκίδα</t>
  </si>
  <si>
    <t>Χ</t>
  </si>
  <si>
    <t>θωρακικού κλωβού</t>
  </si>
  <si>
    <t>κροταφογναθική</t>
  </si>
  <si>
    <t>Είδος άρθρωσης</t>
  </si>
  <si>
    <t>γόνατο</t>
  </si>
  <si>
    <t>ισχύο</t>
  </si>
  <si>
    <t>ΑΡΘΡΩΣΕΙΣ</t>
  </si>
  <si>
    <t xml:space="preserve">Συμπληρώστε τον πίνακα με τις κατάλληλες λέξεις, αριθμούς ή γράμματα. Οι λέξεις να γραφούν  με πεζά γράμματα </t>
  </si>
  <si>
    <t>Ονομασία άρθρωσης</t>
  </si>
  <si>
    <t>χόνδρος (Χ), συνδετικός ιστός (Σ), αρθρικό υγρό (Α)</t>
  </si>
  <si>
    <t>μεσοσπονδύλιος</t>
  </si>
  <si>
    <t>ώμος</t>
  </si>
  <si>
    <t>διάρθρωση (Δ)  συνάρθρωση (Σ)</t>
  </si>
  <si>
    <t>Έλεγχος</t>
  </si>
  <si>
    <t>αρθρικός</t>
  </si>
  <si>
    <t>οστίτης  ιστός</t>
  </si>
  <si>
    <t>αυλός</t>
  </si>
  <si>
    <t>Συμπληρώστε τα κενά χρησιμοποιώντας μόνο πεζά γράμματα</t>
  </si>
  <si>
    <t>ΕΠΙΜΗΚΗ ΟΣΤΑ</t>
  </si>
  <si>
    <t>ΚΕΝ</t>
  </si>
  <si>
    <t>ΣΩΣ</t>
  </si>
  <si>
    <t>ΕΛΕΓΧΟΣ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</si>
</sst>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</numFmts>
  <fonts count="30">
    <font>
      <sz val="10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2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14"/>
      <name val="Arial"/>
      <family val="0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1" fillId="25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>
      <alignment horizontal="right"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8" fillId="24" borderId="11" xfId="0" applyFont="1" applyFill="1" applyBorder="1" applyAlignment="1">
      <alignment vertical="center"/>
    </xf>
    <xf numFmtId="0" fontId="29" fillId="24" borderId="12" xfId="0" applyFont="1" applyFill="1" applyBorder="1" applyAlignment="1">
      <alignment vertical="center"/>
    </xf>
    <xf numFmtId="0" fontId="29" fillId="24" borderId="13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8" fillId="24" borderId="0" xfId="0" applyFont="1" applyFill="1" applyAlignment="1" quotePrefix="1">
      <alignment vertical="center"/>
    </xf>
    <xf numFmtId="0" fontId="8" fillId="25" borderId="11" xfId="0" applyFont="1" applyFill="1" applyBorder="1" applyAlignment="1" applyProtection="1">
      <alignment vertical="center"/>
      <protection locked="0"/>
    </xf>
    <xf numFmtId="0" fontId="8" fillId="25" borderId="11" xfId="0" applyFont="1" applyFill="1" applyBorder="1" applyAlignment="1" applyProtection="1">
      <alignment horizontal="center" vertical="center"/>
      <protection locked="0"/>
    </xf>
    <xf numFmtId="0" fontId="8" fillId="25" borderId="11" xfId="0" applyFont="1" applyFill="1" applyBorder="1" applyAlignment="1" applyProtection="1" quotePrefix="1">
      <alignment horizontal="center" vertical="center"/>
      <protection locked="0"/>
    </xf>
    <xf numFmtId="0" fontId="11" fillId="11" borderId="0" xfId="0" applyFont="1" applyFill="1" applyAlignment="1">
      <alignment/>
    </xf>
    <xf numFmtId="0" fontId="8" fillId="11" borderId="0" xfId="0" applyFont="1" applyFill="1" applyAlignment="1">
      <alignment horizontal="center"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10" fillId="11" borderId="10" xfId="0" applyFont="1" applyFill="1" applyBorder="1" applyAlignment="1">
      <alignment horizontal="center"/>
    </xf>
    <xf numFmtId="0" fontId="8" fillId="25" borderId="14" xfId="0" applyFont="1" applyFill="1" applyBorder="1" applyAlignment="1" applyProtection="1">
      <alignment horizontal="center"/>
      <protection locked="0"/>
    </xf>
    <xf numFmtId="0" fontId="8" fillId="25" borderId="15" xfId="0" applyFont="1" applyFill="1" applyBorder="1" applyAlignment="1" applyProtection="1">
      <alignment horizontal="center"/>
      <protection locked="0"/>
    </xf>
    <xf numFmtId="0" fontId="8" fillId="25" borderId="10" xfId="0" applyFont="1" applyFill="1" applyBorder="1" applyAlignment="1" applyProtection="1">
      <alignment horizontal="center"/>
      <protection locked="0"/>
    </xf>
    <xf numFmtId="0" fontId="8" fillId="7" borderId="15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/>
    </xf>
    <xf numFmtId="0" fontId="8" fillId="25" borderId="18" xfId="0" applyFont="1" applyFill="1" applyBorder="1" applyAlignment="1" applyProtection="1">
      <alignment horizontal="center"/>
      <protection locked="0"/>
    </xf>
    <xf numFmtId="0" fontId="8" fillId="25" borderId="19" xfId="0" applyFont="1" applyFill="1" applyBorder="1" applyAlignment="1" applyProtection="1">
      <alignment horizontal="center"/>
      <protection locked="0"/>
    </xf>
    <xf numFmtId="0" fontId="8" fillId="11" borderId="18" xfId="0" applyNumberFormat="1" applyFont="1" applyFill="1" applyBorder="1" applyAlignment="1">
      <alignment horizontal="center"/>
    </xf>
    <xf numFmtId="0" fontId="8" fillId="11" borderId="19" xfId="0" applyNumberFormat="1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</xdr:row>
      <xdr:rowOff>190500</xdr:rowOff>
    </xdr:from>
    <xdr:to>
      <xdr:col>7</xdr:col>
      <xdr:colOff>1162050</xdr:colOff>
      <xdr:row>24</xdr:row>
      <xdr:rowOff>19050</xdr:rowOff>
    </xdr:to>
    <xdr:pic>
      <xdr:nvPicPr>
        <xdr:cNvPr id="1" name="Picture 1" descr="SkeletonAnteri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190625"/>
          <a:ext cx="3590925" cy="721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22</xdr:row>
      <xdr:rowOff>38100</xdr:rowOff>
    </xdr:from>
    <xdr:to>
      <xdr:col>5</xdr:col>
      <xdr:colOff>304800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285875" y="7734300"/>
          <a:ext cx="1685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200025</xdr:rowOff>
    </xdr:from>
    <xdr:to>
      <xdr:col>5</xdr:col>
      <xdr:colOff>85725</xdr:colOff>
      <xdr:row>21</xdr:row>
      <xdr:rowOff>142875</xdr:rowOff>
    </xdr:to>
    <xdr:sp>
      <xdr:nvSpPr>
        <xdr:cNvPr id="3" name="Line 5"/>
        <xdr:cNvSpPr>
          <a:spLocks/>
        </xdr:cNvSpPr>
      </xdr:nvSpPr>
      <xdr:spPr>
        <a:xfrm flipV="1">
          <a:off x="1238250" y="7191375"/>
          <a:ext cx="1514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20</xdr:row>
      <xdr:rowOff>285750</xdr:rowOff>
    </xdr:from>
    <xdr:to>
      <xdr:col>9</xdr:col>
      <xdr:colOff>0</xdr:colOff>
      <xdr:row>23</xdr:row>
      <xdr:rowOff>152400</xdr:rowOff>
    </xdr:to>
    <xdr:sp>
      <xdr:nvSpPr>
        <xdr:cNvPr id="4" name="Line 6"/>
        <xdr:cNvSpPr>
          <a:spLocks/>
        </xdr:cNvSpPr>
      </xdr:nvSpPr>
      <xdr:spPr>
        <a:xfrm flipH="1" flipV="1">
          <a:off x="3429000" y="7277100"/>
          <a:ext cx="19335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314325</xdr:rowOff>
    </xdr:from>
    <xdr:to>
      <xdr:col>9</xdr:col>
      <xdr:colOff>28575</xdr:colOff>
      <xdr:row>21</xdr:row>
      <xdr:rowOff>95250</xdr:rowOff>
    </xdr:to>
    <xdr:sp>
      <xdr:nvSpPr>
        <xdr:cNvPr id="5" name="Line 7"/>
        <xdr:cNvSpPr>
          <a:spLocks/>
        </xdr:cNvSpPr>
      </xdr:nvSpPr>
      <xdr:spPr>
        <a:xfrm flipH="1" flipV="1">
          <a:off x="3476625" y="6248400"/>
          <a:ext cx="19145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19050</xdr:rowOff>
    </xdr:from>
    <xdr:to>
      <xdr:col>5</xdr:col>
      <xdr:colOff>114300</xdr:colOff>
      <xdr:row>19</xdr:row>
      <xdr:rowOff>152400</xdr:rowOff>
    </xdr:to>
    <xdr:sp>
      <xdr:nvSpPr>
        <xdr:cNvPr id="6" name="Line 8"/>
        <xdr:cNvSpPr>
          <a:spLocks/>
        </xdr:cNvSpPr>
      </xdr:nvSpPr>
      <xdr:spPr>
        <a:xfrm flipV="1">
          <a:off x="1238250" y="5953125"/>
          <a:ext cx="15430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219075</xdr:rowOff>
    </xdr:from>
    <xdr:to>
      <xdr:col>5</xdr:col>
      <xdr:colOff>438150</xdr:colOff>
      <xdr:row>5</xdr:row>
      <xdr:rowOff>190500</xdr:rowOff>
    </xdr:to>
    <xdr:sp>
      <xdr:nvSpPr>
        <xdr:cNvPr id="7" name="Line 9"/>
        <xdr:cNvSpPr>
          <a:spLocks/>
        </xdr:cNvSpPr>
      </xdr:nvSpPr>
      <xdr:spPr>
        <a:xfrm flipV="1">
          <a:off x="1228725" y="1571625"/>
          <a:ext cx="1876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5</xdr:row>
      <xdr:rowOff>180975</xdr:rowOff>
    </xdr:from>
    <xdr:to>
      <xdr:col>9</xdr:col>
      <xdr:colOff>9525</xdr:colOff>
      <xdr:row>6</xdr:row>
      <xdr:rowOff>104775</xdr:rowOff>
    </xdr:to>
    <xdr:sp>
      <xdr:nvSpPr>
        <xdr:cNvPr id="8" name="Line 10"/>
        <xdr:cNvSpPr>
          <a:spLocks/>
        </xdr:cNvSpPr>
      </xdr:nvSpPr>
      <xdr:spPr>
        <a:xfrm flipH="1">
          <a:off x="3228975" y="1885950"/>
          <a:ext cx="2143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7</xdr:row>
      <xdr:rowOff>57150</xdr:rowOff>
    </xdr:from>
    <xdr:to>
      <xdr:col>8</xdr:col>
      <xdr:colOff>285750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H="1" flipV="1">
          <a:off x="3609975" y="2466975"/>
          <a:ext cx="1733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161925</xdr:rowOff>
    </xdr:from>
    <xdr:to>
      <xdr:col>5</xdr:col>
      <xdr:colOff>19050</xdr:colOff>
      <xdr:row>7</xdr:row>
      <xdr:rowOff>276225</xdr:rowOff>
    </xdr:to>
    <xdr:sp>
      <xdr:nvSpPr>
        <xdr:cNvPr id="10" name="Line 12"/>
        <xdr:cNvSpPr>
          <a:spLocks/>
        </xdr:cNvSpPr>
      </xdr:nvSpPr>
      <xdr:spPr>
        <a:xfrm>
          <a:off x="1228725" y="2571750"/>
          <a:ext cx="1457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190500</xdr:rowOff>
    </xdr:from>
    <xdr:to>
      <xdr:col>9</xdr:col>
      <xdr:colOff>104775</xdr:colOff>
      <xdr:row>9</xdr:row>
      <xdr:rowOff>190500</xdr:rowOff>
    </xdr:to>
    <xdr:sp>
      <xdr:nvSpPr>
        <xdr:cNvPr id="11" name="Line 13"/>
        <xdr:cNvSpPr>
          <a:spLocks/>
        </xdr:cNvSpPr>
      </xdr:nvSpPr>
      <xdr:spPr>
        <a:xfrm flipH="1">
          <a:off x="3962400" y="33051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9</xdr:row>
      <xdr:rowOff>38100</xdr:rowOff>
    </xdr:from>
    <xdr:to>
      <xdr:col>5</xdr:col>
      <xdr:colOff>19050</xdr:colOff>
      <xdr:row>9</xdr:row>
      <xdr:rowOff>142875</xdr:rowOff>
    </xdr:to>
    <xdr:sp>
      <xdr:nvSpPr>
        <xdr:cNvPr id="12" name="Line 14"/>
        <xdr:cNvSpPr>
          <a:spLocks/>
        </xdr:cNvSpPr>
      </xdr:nvSpPr>
      <xdr:spPr>
        <a:xfrm flipV="1">
          <a:off x="1219200" y="3152775"/>
          <a:ext cx="14668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304800</xdr:rowOff>
    </xdr:from>
    <xdr:to>
      <xdr:col>5</xdr:col>
      <xdr:colOff>552450</xdr:colOff>
      <xdr:row>11</xdr:row>
      <xdr:rowOff>200025</xdr:rowOff>
    </xdr:to>
    <xdr:sp>
      <xdr:nvSpPr>
        <xdr:cNvPr id="13" name="Line 15"/>
        <xdr:cNvSpPr>
          <a:spLocks/>
        </xdr:cNvSpPr>
      </xdr:nvSpPr>
      <xdr:spPr>
        <a:xfrm flipV="1">
          <a:off x="1228725" y="3067050"/>
          <a:ext cx="19907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12</xdr:row>
      <xdr:rowOff>295275</xdr:rowOff>
    </xdr:from>
    <xdr:to>
      <xdr:col>5</xdr:col>
      <xdr:colOff>495300</xdr:colOff>
      <xdr:row>13</xdr:row>
      <xdr:rowOff>95250</xdr:rowOff>
    </xdr:to>
    <xdr:sp>
      <xdr:nvSpPr>
        <xdr:cNvPr id="14" name="Line 16"/>
        <xdr:cNvSpPr>
          <a:spLocks/>
        </xdr:cNvSpPr>
      </xdr:nvSpPr>
      <xdr:spPr>
        <a:xfrm flipV="1">
          <a:off x="1209675" y="4467225"/>
          <a:ext cx="1952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13</xdr:row>
      <xdr:rowOff>161925</xdr:rowOff>
    </xdr:from>
    <xdr:to>
      <xdr:col>4</xdr:col>
      <xdr:colOff>200025</xdr:colOff>
      <xdr:row>15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1152525" y="4686300"/>
          <a:ext cx="11049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19050</xdr:rowOff>
    </xdr:from>
    <xdr:to>
      <xdr:col>4</xdr:col>
      <xdr:colOff>85725</xdr:colOff>
      <xdr:row>17</xdr:row>
      <xdr:rowOff>161925</xdr:rowOff>
    </xdr:to>
    <xdr:sp>
      <xdr:nvSpPr>
        <xdr:cNvPr id="16" name="Line 18"/>
        <xdr:cNvSpPr>
          <a:spLocks/>
        </xdr:cNvSpPr>
      </xdr:nvSpPr>
      <xdr:spPr>
        <a:xfrm flipV="1">
          <a:off x="1228725" y="4895850"/>
          <a:ext cx="9144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15</xdr:row>
      <xdr:rowOff>180975</xdr:rowOff>
    </xdr:from>
    <xdr:to>
      <xdr:col>9</xdr:col>
      <xdr:colOff>66675</xdr:colOff>
      <xdr:row>19</xdr:row>
      <xdr:rowOff>190500</xdr:rowOff>
    </xdr:to>
    <xdr:sp>
      <xdr:nvSpPr>
        <xdr:cNvPr id="17" name="Line 19"/>
        <xdr:cNvSpPr>
          <a:spLocks/>
        </xdr:cNvSpPr>
      </xdr:nvSpPr>
      <xdr:spPr>
        <a:xfrm flipH="1" flipV="1">
          <a:off x="4486275" y="5410200"/>
          <a:ext cx="9429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14</xdr:row>
      <xdr:rowOff>190500</xdr:rowOff>
    </xdr:from>
    <xdr:to>
      <xdr:col>9</xdr:col>
      <xdr:colOff>57150</xdr:colOff>
      <xdr:row>17</xdr:row>
      <xdr:rowOff>76200</xdr:rowOff>
    </xdr:to>
    <xdr:sp>
      <xdr:nvSpPr>
        <xdr:cNvPr id="18" name="Line 20"/>
        <xdr:cNvSpPr>
          <a:spLocks/>
        </xdr:cNvSpPr>
      </xdr:nvSpPr>
      <xdr:spPr>
        <a:xfrm flipH="1" flipV="1">
          <a:off x="4448175" y="5067300"/>
          <a:ext cx="9715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276225</xdr:rowOff>
    </xdr:from>
    <xdr:to>
      <xdr:col>9</xdr:col>
      <xdr:colOff>9525</xdr:colOff>
      <xdr:row>13</xdr:row>
      <xdr:rowOff>152400</xdr:rowOff>
    </xdr:to>
    <xdr:sp>
      <xdr:nvSpPr>
        <xdr:cNvPr id="19" name="Line 21"/>
        <xdr:cNvSpPr>
          <a:spLocks/>
        </xdr:cNvSpPr>
      </xdr:nvSpPr>
      <xdr:spPr>
        <a:xfrm flipH="1" flipV="1">
          <a:off x="3543300" y="4448175"/>
          <a:ext cx="1828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11</xdr:row>
      <xdr:rowOff>152400</xdr:rowOff>
    </xdr:from>
    <xdr:to>
      <xdr:col>9</xdr:col>
      <xdr:colOff>9525</xdr:colOff>
      <xdr:row>11</xdr:row>
      <xdr:rowOff>152400</xdr:rowOff>
    </xdr:to>
    <xdr:sp>
      <xdr:nvSpPr>
        <xdr:cNvPr id="20" name="Line 22"/>
        <xdr:cNvSpPr>
          <a:spLocks/>
        </xdr:cNvSpPr>
      </xdr:nvSpPr>
      <xdr:spPr>
        <a:xfrm flipH="1">
          <a:off x="3219450" y="39719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12</xdr:row>
      <xdr:rowOff>200025</xdr:rowOff>
    </xdr:from>
    <xdr:to>
      <xdr:col>9</xdr:col>
      <xdr:colOff>57150</xdr:colOff>
      <xdr:row>15</xdr:row>
      <xdr:rowOff>114300</xdr:rowOff>
    </xdr:to>
    <xdr:sp>
      <xdr:nvSpPr>
        <xdr:cNvPr id="21" name="Line 23"/>
        <xdr:cNvSpPr>
          <a:spLocks/>
        </xdr:cNvSpPr>
      </xdr:nvSpPr>
      <xdr:spPr>
        <a:xfrm flipH="1" flipV="1">
          <a:off x="4191000" y="4371975"/>
          <a:ext cx="12287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19050</xdr:rowOff>
    </xdr:from>
    <xdr:to>
      <xdr:col>0</xdr:col>
      <xdr:colOff>2819400</xdr:colOff>
      <xdr:row>17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52425"/>
          <a:ext cx="232410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9</xdr:row>
      <xdr:rowOff>19050</xdr:rowOff>
    </xdr:from>
    <xdr:to>
      <xdr:col>11</xdr:col>
      <xdr:colOff>209550</xdr:colOff>
      <xdr:row>17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00275"/>
          <a:ext cx="78295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1009650</xdr:colOff>
      <xdr:row>18</xdr:row>
      <xdr:rowOff>85725</xdr:rowOff>
    </xdr:from>
    <xdr:to>
      <xdr:col>11</xdr:col>
      <xdr:colOff>114300</xdr:colOff>
      <xdr:row>18</xdr:row>
      <xdr:rowOff>95250</xdr:rowOff>
    </xdr:to>
    <xdr:sp>
      <xdr:nvSpPr>
        <xdr:cNvPr id="2" name="Line 10"/>
        <xdr:cNvSpPr>
          <a:spLocks/>
        </xdr:cNvSpPr>
      </xdr:nvSpPr>
      <xdr:spPr>
        <a:xfrm>
          <a:off x="7162800" y="5353050"/>
          <a:ext cx="1571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19050</xdr:rowOff>
    </xdr:from>
    <xdr:to>
      <xdr:col>8</xdr:col>
      <xdr:colOff>1028700</xdr:colOff>
      <xdr:row>19</xdr:row>
      <xdr:rowOff>19050</xdr:rowOff>
    </xdr:to>
    <xdr:sp>
      <xdr:nvSpPr>
        <xdr:cNvPr id="3" name="Line 11"/>
        <xdr:cNvSpPr>
          <a:spLocks/>
        </xdr:cNvSpPr>
      </xdr:nvSpPr>
      <xdr:spPr>
        <a:xfrm>
          <a:off x="2800350" y="56388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18</xdr:row>
      <xdr:rowOff>57150</xdr:rowOff>
    </xdr:from>
    <xdr:to>
      <xdr:col>3</xdr:col>
      <xdr:colOff>1104900</xdr:colOff>
      <xdr:row>18</xdr:row>
      <xdr:rowOff>57150</xdr:rowOff>
    </xdr:to>
    <xdr:sp>
      <xdr:nvSpPr>
        <xdr:cNvPr id="4" name="Line 12"/>
        <xdr:cNvSpPr>
          <a:spLocks/>
        </xdr:cNvSpPr>
      </xdr:nvSpPr>
      <xdr:spPr>
        <a:xfrm>
          <a:off x="1276350" y="53244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B2">
      <selection activeCell="N15" sqref="N15"/>
    </sheetView>
  </sheetViews>
  <sheetFormatPr defaultColWidth="9.140625" defaultRowHeight="12.75"/>
  <cols>
    <col min="1" max="1" width="11.8515625" style="0" customWidth="1"/>
    <col min="2" max="2" width="6.57421875" style="2" customWidth="1"/>
    <col min="3" max="3" width="3.28125" style="0" customWidth="1"/>
    <col min="8" max="8" width="17.57421875" style="0" customWidth="1"/>
    <col min="9" max="9" width="4.57421875" style="0" customWidth="1"/>
    <col min="10" max="10" width="7.7109375" style="2" customWidth="1"/>
    <col min="11" max="11" width="7.421875" style="0" customWidth="1"/>
    <col min="12" max="12" width="38.57421875" style="3" customWidth="1"/>
    <col min="13" max="13" width="2.7109375" style="3" customWidth="1"/>
    <col min="14" max="14" width="9.57421875" style="1" customWidth="1"/>
    <col min="15" max="15" width="13.140625" style="1" customWidth="1"/>
    <col min="16" max="16" width="9.140625" style="0" hidden="1" customWidth="1"/>
    <col min="17" max="17" width="11.00390625" style="0" customWidth="1"/>
  </cols>
  <sheetData>
    <row r="1" spans="1:17" ht="27.75">
      <c r="A1" s="4"/>
      <c r="B1" s="51" t="s">
        <v>21</v>
      </c>
      <c r="C1" s="52"/>
      <c r="D1" s="52"/>
      <c r="E1" s="52"/>
      <c r="F1" s="52"/>
      <c r="G1" s="52"/>
      <c r="H1" s="52"/>
      <c r="I1" s="52"/>
      <c r="J1" s="51"/>
      <c r="K1" s="52"/>
      <c r="L1" s="53"/>
      <c r="M1" s="53"/>
      <c r="N1" s="54"/>
      <c r="O1" s="54"/>
      <c r="P1" s="4"/>
      <c r="Q1" s="4"/>
    </row>
    <row r="2" spans="1:17" ht="25.5" customHeight="1">
      <c r="A2" s="4"/>
      <c r="B2" s="55" t="s">
        <v>22</v>
      </c>
      <c r="C2" s="56"/>
      <c r="D2" s="56"/>
      <c r="E2" s="56"/>
      <c r="F2" s="56"/>
      <c r="G2" s="56"/>
      <c r="H2" s="56"/>
      <c r="I2" s="56"/>
      <c r="J2" s="55"/>
      <c r="K2" s="56"/>
      <c r="L2" s="56"/>
      <c r="M2" s="56"/>
      <c r="N2" s="57"/>
      <c r="O2" s="57"/>
      <c r="P2" s="4"/>
      <c r="Q2" s="4"/>
    </row>
    <row r="3" spans="1:17" ht="25.5" customHeight="1" thickBot="1">
      <c r="A3" s="4"/>
      <c r="B3" s="7"/>
      <c r="C3" s="8"/>
      <c r="D3" s="8"/>
      <c r="E3" s="8"/>
      <c r="F3" s="8"/>
      <c r="G3" s="8"/>
      <c r="H3" s="8"/>
      <c r="I3" s="8"/>
      <c r="J3" s="7"/>
      <c r="K3" s="8"/>
      <c r="L3" s="8"/>
      <c r="M3" s="8"/>
      <c r="N3" s="9"/>
      <c r="O3" s="9"/>
      <c r="P3" s="4"/>
      <c r="Q3" s="4"/>
    </row>
    <row r="4" spans="1:17" ht="27.75" thickBot="1">
      <c r="A4" s="4"/>
      <c r="B4" s="5"/>
      <c r="C4" s="4"/>
      <c r="D4" s="4"/>
      <c r="E4" s="4"/>
      <c r="F4" s="4"/>
      <c r="G4" s="4"/>
      <c r="H4" s="4"/>
      <c r="I4" s="4"/>
      <c r="J4" s="5"/>
      <c r="K4" s="4"/>
      <c r="L4" s="13" t="s">
        <v>0</v>
      </c>
      <c r="M4" s="11"/>
      <c r="N4" s="12"/>
      <c r="O4" s="15">
        <f aca="true" t="shared" si="0" ref="O4:O23">IF(P4=TRUE,"ΣΩΣΤΟ","")</f>
      </c>
      <c r="P4" s="4" t="b">
        <f>AND($N$25=20,N4=6)</f>
        <v>0</v>
      </c>
      <c r="Q4" s="4"/>
    </row>
    <row r="5" spans="1:17" ht="27.75" thickBot="1">
      <c r="A5" s="4"/>
      <c r="B5" s="5"/>
      <c r="C5" s="4"/>
      <c r="D5" s="4"/>
      <c r="E5" s="4"/>
      <c r="F5" s="4"/>
      <c r="G5" s="4"/>
      <c r="H5" s="4"/>
      <c r="I5" s="4"/>
      <c r="J5" s="5"/>
      <c r="K5" s="4"/>
      <c r="L5" s="13" t="s">
        <v>1</v>
      </c>
      <c r="M5" s="11"/>
      <c r="N5" s="12"/>
      <c r="O5" s="15">
        <f t="shared" si="0"/>
      </c>
      <c r="P5" s="4" t="b">
        <f>AND($N$25=20,N5=19)</f>
        <v>0</v>
      </c>
      <c r="Q5" s="4"/>
    </row>
    <row r="6" spans="1:17" ht="27.75" thickBot="1">
      <c r="A6" s="4"/>
      <c r="B6" s="5">
        <v>1</v>
      </c>
      <c r="C6" s="4"/>
      <c r="D6" s="4"/>
      <c r="E6" s="4"/>
      <c r="F6" s="4"/>
      <c r="G6" s="4"/>
      <c r="H6" s="4"/>
      <c r="I6" s="4"/>
      <c r="J6" s="5">
        <v>11</v>
      </c>
      <c r="K6" s="4"/>
      <c r="L6" s="13" t="s">
        <v>9</v>
      </c>
      <c r="M6" s="11"/>
      <c r="N6" s="12"/>
      <c r="O6" s="15">
        <f t="shared" si="0"/>
      </c>
      <c r="P6" s="4" t="b">
        <f>AND($N$25=20,N6=7)</f>
        <v>0</v>
      </c>
      <c r="Q6" s="4"/>
    </row>
    <row r="7" spans="1:17" ht="27.75" thickBot="1">
      <c r="A7" s="4"/>
      <c r="B7" s="5"/>
      <c r="C7" s="4"/>
      <c r="D7" s="4"/>
      <c r="E7" s="4"/>
      <c r="F7" s="4"/>
      <c r="G7" s="4"/>
      <c r="H7" s="4"/>
      <c r="I7" s="4"/>
      <c r="J7" s="5"/>
      <c r="K7" s="4"/>
      <c r="L7" s="13" t="s">
        <v>17</v>
      </c>
      <c r="M7" s="11"/>
      <c r="N7" s="12"/>
      <c r="O7" s="15">
        <f t="shared" si="0"/>
      </c>
      <c r="P7" s="4" t="b">
        <f>AND($N$25=20,N7=14)</f>
        <v>0</v>
      </c>
      <c r="Q7" s="4"/>
    </row>
    <row r="8" spans="1:17" ht="27.75" thickBot="1">
      <c r="A8" s="4"/>
      <c r="B8" s="5">
        <v>2</v>
      </c>
      <c r="C8" s="4"/>
      <c r="D8" s="4"/>
      <c r="E8" s="4"/>
      <c r="F8" s="4"/>
      <c r="G8" s="4"/>
      <c r="H8" s="4"/>
      <c r="I8" s="4"/>
      <c r="J8" s="5">
        <v>12</v>
      </c>
      <c r="K8" s="4"/>
      <c r="L8" s="13" t="s">
        <v>3</v>
      </c>
      <c r="M8" s="11"/>
      <c r="N8" s="12"/>
      <c r="O8" s="15">
        <f t="shared" si="0"/>
      </c>
      <c r="P8" s="4" t="b">
        <f>AND($N$25=20,N8=1)</f>
        <v>0</v>
      </c>
      <c r="Q8" s="4"/>
    </row>
    <row r="9" spans="1:17" ht="27.75" thickBot="1">
      <c r="A9" s="4"/>
      <c r="B9" s="5"/>
      <c r="C9" s="4"/>
      <c r="D9" s="4"/>
      <c r="E9" s="4"/>
      <c r="F9" s="4"/>
      <c r="G9" s="4"/>
      <c r="H9" s="4"/>
      <c r="I9" s="4"/>
      <c r="J9" s="5"/>
      <c r="K9" s="4"/>
      <c r="L9" s="13" t="s">
        <v>14</v>
      </c>
      <c r="M9" s="11"/>
      <c r="N9" s="12"/>
      <c r="O9" s="15">
        <f t="shared" si="0"/>
      </c>
      <c r="P9" s="4" t="b">
        <f>AND($N$25=20,N9=11)</f>
        <v>0</v>
      </c>
      <c r="Q9" s="4"/>
    </row>
    <row r="10" spans="1:17" ht="27.75" thickBot="1">
      <c r="A10" s="4"/>
      <c r="B10" s="5">
        <v>3</v>
      </c>
      <c r="C10" s="4"/>
      <c r="D10" s="4"/>
      <c r="E10" s="4"/>
      <c r="F10" s="4"/>
      <c r="G10" s="4"/>
      <c r="H10" s="4"/>
      <c r="I10" s="4"/>
      <c r="J10" s="5">
        <v>13</v>
      </c>
      <c r="K10" s="4"/>
      <c r="L10" s="13" t="s">
        <v>2</v>
      </c>
      <c r="M10" s="11"/>
      <c r="N10" s="12"/>
      <c r="O10" s="15">
        <f t="shared" si="0"/>
      </c>
      <c r="P10" s="4" t="b">
        <f>AND($N$25=20,N10=10)</f>
        <v>0</v>
      </c>
      <c r="Q10" s="4"/>
    </row>
    <row r="11" spans="1:17" ht="27.75" thickBot="1">
      <c r="A11" s="4"/>
      <c r="B11" s="5"/>
      <c r="C11" s="4"/>
      <c r="D11" s="4"/>
      <c r="E11" s="4"/>
      <c r="F11" s="4"/>
      <c r="G11" s="4"/>
      <c r="H11" s="4"/>
      <c r="I11" s="4"/>
      <c r="J11" s="5"/>
      <c r="K11" s="4"/>
      <c r="L11" s="13" t="s">
        <v>11</v>
      </c>
      <c r="M11" s="11"/>
      <c r="N11" s="12"/>
      <c r="O11" s="15">
        <f t="shared" si="0"/>
      </c>
      <c r="P11" s="4" t="b">
        <f>AND($N$25=20,N11=20)</f>
        <v>0</v>
      </c>
      <c r="Q11" s="4"/>
    </row>
    <row r="12" spans="1:17" ht="27.75" thickBot="1">
      <c r="A12" s="4"/>
      <c r="B12" s="5">
        <v>4</v>
      </c>
      <c r="C12" s="4"/>
      <c r="D12" s="4"/>
      <c r="E12" s="4"/>
      <c r="F12" s="4"/>
      <c r="G12" s="4"/>
      <c r="H12" s="4"/>
      <c r="I12" s="4"/>
      <c r="J12" s="5">
        <v>14</v>
      </c>
      <c r="K12" s="4"/>
      <c r="L12" s="13" t="s">
        <v>15</v>
      </c>
      <c r="M12" s="11"/>
      <c r="N12" s="12"/>
      <c r="O12" s="15">
        <f t="shared" si="0"/>
      </c>
      <c r="P12" s="4" t="b">
        <f>AND($N$25=20,N12=12)</f>
        <v>0</v>
      </c>
      <c r="Q12" s="4"/>
    </row>
    <row r="13" spans="1:17" ht="27.75" thickBot="1">
      <c r="A13" s="4"/>
      <c r="B13" s="5"/>
      <c r="C13" s="4"/>
      <c r="D13" s="4"/>
      <c r="E13" s="4"/>
      <c r="F13" s="4"/>
      <c r="G13" s="4"/>
      <c r="H13" s="4"/>
      <c r="I13" s="4"/>
      <c r="J13" s="5"/>
      <c r="K13" s="4"/>
      <c r="L13" s="13" t="s">
        <v>6</v>
      </c>
      <c r="M13" s="11"/>
      <c r="N13" s="12"/>
      <c r="O13" s="15">
        <f t="shared" si="0"/>
      </c>
      <c r="P13" s="4" t="b">
        <f>AND($N$25=20,N13=4)</f>
        <v>0</v>
      </c>
      <c r="Q13" s="4"/>
    </row>
    <row r="14" spans="1:17" ht="27.75" thickBot="1">
      <c r="A14" s="4"/>
      <c r="B14" s="5">
        <v>5</v>
      </c>
      <c r="C14" s="4"/>
      <c r="D14" s="4"/>
      <c r="E14" s="4"/>
      <c r="F14" s="4"/>
      <c r="G14" s="4"/>
      <c r="H14" s="4"/>
      <c r="I14" s="4"/>
      <c r="J14" s="5">
        <v>15</v>
      </c>
      <c r="K14" s="4"/>
      <c r="L14" s="13" t="s">
        <v>16</v>
      </c>
      <c r="M14" s="11"/>
      <c r="N14" s="12"/>
      <c r="O14" s="15">
        <f t="shared" si="0"/>
      </c>
      <c r="P14" s="4" t="b">
        <f>AND($N$25=20,N14=13)</f>
        <v>0</v>
      </c>
      <c r="Q14" s="4"/>
    </row>
    <row r="15" spans="1:17" ht="27.75" thickBot="1">
      <c r="A15" s="4"/>
      <c r="B15" s="5"/>
      <c r="C15" s="4"/>
      <c r="D15" s="4"/>
      <c r="E15" s="4"/>
      <c r="F15" s="4"/>
      <c r="G15" s="4"/>
      <c r="H15" s="4"/>
      <c r="I15" s="4"/>
      <c r="J15" s="5"/>
      <c r="K15" s="4"/>
      <c r="L15" s="13" t="s">
        <v>10</v>
      </c>
      <c r="M15" s="11"/>
      <c r="N15" s="12"/>
      <c r="O15" s="15">
        <f t="shared" si="0"/>
      </c>
      <c r="P15" s="4" t="b">
        <f>AND($N$25=20,N15=8)</f>
        <v>0</v>
      </c>
      <c r="Q15" s="4"/>
    </row>
    <row r="16" spans="1:17" ht="27.75" thickBot="1">
      <c r="A16" s="4"/>
      <c r="B16" s="5">
        <v>6</v>
      </c>
      <c r="C16" s="4"/>
      <c r="D16" s="4"/>
      <c r="E16" s="4"/>
      <c r="F16" s="4"/>
      <c r="G16" s="4"/>
      <c r="H16" s="4"/>
      <c r="I16" s="4"/>
      <c r="J16" s="5">
        <v>16</v>
      </c>
      <c r="K16" s="4"/>
      <c r="L16" s="13" t="s">
        <v>13</v>
      </c>
      <c r="M16" s="11"/>
      <c r="N16" s="12"/>
      <c r="O16" s="15">
        <f t="shared" si="0"/>
      </c>
      <c r="P16" s="4" t="b">
        <f>AND($N$25=20,N16=15)</f>
        <v>0</v>
      </c>
      <c r="Q16" s="4"/>
    </row>
    <row r="17" spans="1:17" ht="27.75" thickBot="1">
      <c r="A17" s="4"/>
      <c r="B17" s="5"/>
      <c r="C17" s="4"/>
      <c r="D17" s="4"/>
      <c r="E17" s="4"/>
      <c r="F17" s="4"/>
      <c r="G17" s="4"/>
      <c r="H17" s="4"/>
      <c r="I17" s="4"/>
      <c r="J17" s="5"/>
      <c r="K17" s="4"/>
      <c r="L17" s="13" t="s">
        <v>8</v>
      </c>
      <c r="M17" s="11"/>
      <c r="N17" s="12"/>
      <c r="O17" s="15">
        <f t="shared" si="0"/>
      </c>
      <c r="P17" s="4" t="b">
        <f>AND($N$25=20,N17=5)</f>
        <v>0</v>
      </c>
      <c r="Q17" s="4"/>
    </row>
    <row r="18" spans="1:17" ht="27.75" thickBot="1">
      <c r="A18" s="4"/>
      <c r="B18" s="5">
        <v>7</v>
      </c>
      <c r="C18" s="4"/>
      <c r="D18" s="4"/>
      <c r="E18" s="4"/>
      <c r="F18" s="4"/>
      <c r="G18" s="4"/>
      <c r="H18" s="4"/>
      <c r="I18" s="4"/>
      <c r="J18" s="5">
        <v>17</v>
      </c>
      <c r="K18" s="4"/>
      <c r="L18" s="13" t="s">
        <v>12</v>
      </c>
      <c r="M18" s="11"/>
      <c r="N18" s="12"/>
      <c r="O18" s="15">
        <f t="shared" si="0"/>
      </c>
      <c r="P18" s="4" t="b">
        <f>AND($N$25=20,N18=9)</f>
        <v>0</v>
      </c>
      <c r="Q18" s="4"/>
    </row>
    <row r="19" spans="1:17" ht="27.75" thickBot="1">
      <c r="A19" s="4"/>
      <c r="B19" s="5"/>
      <c r="C19" s="4"/>
      <c r="D19" s="4"/>
      <c r="E19" s="4"/>
      <c r="F19" s="4"/>
      <c r="G19" s="4"/>
      <c r="H19" s="4"/>
      <c r="I19" s="4"/>
      <c r="J19" s="5"/>
      <c r="K19" s="4"/>
      <c r="L19" s="13" t="s">
        <v>4</v>
      </c>
      <c r="M19" s="11"/>
      <c r="N19" s="12"/>
      <c r="O19" s="15">
        <f t="shared" si="0"/>
      </c>
      <c r="P19" s="4" t="b">
        <f>AND($N$25=20,N19=2)</f>
        <v>0</v>
      </c>
      <c r="Q19" s="4"/>
    </row>
    <row r="20" spans="1:17" ht="27.75" thickBot="1">
      <c r="A20" s="4"/>
      <c r="B20" s="5">
        <v>8</v>
      </c>
      <c r="C20" s="4"/>
      <c r="D20" s="4"/>
      <c r="E20" s="4"/>
      <c r="F20" s="4"/>
      <c r="G20" s="4"/>
      <c r="H20" s="4"/>
      <c r="I20" s="4"/>
      <c r="J20" s="5">
        <v>18</v>
      </c>
      <c r="K20" s="4"/>
      <c r="L20" s="13" t="s">
        <v>5</v>
      </c>
      <c r="M20" s="11"/>
      <c r="N20" s="12"/>
      <c r="O20" s="15">
        <f t="shared" si="0"/>
      </c>
      <c r="P20" s="4" t="b">
        <f>AND($N$25=20,N20=3)</f>
        <v>0</v>
      </c>
      <c r="Q20" s="4"/>
    </row>
    <row r="21" spans="1:17" ht="27.75" thickBot="1">
      <c r="A21" s="4"/>
      <c r="B21" s="5"/>
      <c r="C21" s="4"/>
      <c r="D21" s="4"/>
      <c r="E21" s="4"/>
      <c r="F21" s="4"/>
      <c r="G21" s="4"/>
      <c r="H21" s="4"/>
      <c r="I21" s="4"/>
      <c r="J21" s="5"/>
      <c r="K21" s="4"/>
      <c r="L21" s="13" t="s">
        <v>18</v>
      </c>
      <c r="M21" s="11"/>
      <c r="N21" s="12"/>
      <c r="O21" s="15">
        <f t="shared" si="0"/>
      </c>
      <c r="P21" s="4" t="b">
        <f>AND($N$25=20,N21=18)</f>
        <v>0</v>
      </c>
      <c r="Q21" s="4"/>
    </row>
    <row r="22" spans="1:17" ht="27.75" thickBot="1">
      <c r="A22" s="4"/>
      <c r="B22" s="5">
        <v>9</v>
      </c>
      <c r="C22" s="4"/>
      <c r="D22" s="4"/>
      <c r="E22" s="4"/>
      <c r="F22" s="4"/>
      <c r="G22" s="4"/>
      <c r="H22" s="4"/>
      <c r="I22" s="4"/>
      <c r="J22" s="5">
        <v>19</v>
      </c>
      <c r="K22" s="4"/>
      <c r="L22" s="13" t="s">
        <v>7</v>
      </c>
      <c r="M22" s="11"/>
      <c r="N22" s="12"/>
      <c r="O22" s="15">
        <f t="shared" si="0"/>
      </c>
      <c r="P22" s="4" t="b">
        <f>AND($N$25=20,N22=16)</f>
        <v>0</v>
      </c>
      <c r="Q22" s="4"/>
    </row>
    <row r="23" spans="1:17" ht="27.75" thickBot="1">
      <c r="A23" s="4"/>
      <c r="B23" s="5"/>
      <c r="C23" s="4"/>
      <c r="D23" s="4"/>
      <c r="E23" s="4"/>
      <c r="F23" s="4"/>
      <c r="G23" s="4"/>
      <c r="H23" s="4"/>
      <c r="I23" s="4"/>
      <c r="J23" s="5"/>
      <c r="K23" s="4"/>
      <c r="L23" s="13" t="s">
        <v>19</v>
      </c>
      <c r="M23" s="11"/>
      <c r="N23" s="12"/>
      <c r="O23" s="15">
        <f t="shared" si="0"/>
      </c>
      <c r="P23" s="4" t="b">
        <f>AND($N$25=20,N23=17)</f>
        <v>0</v>
      </c>
      <c r="Q23" s="4"/>
    </row>
    <row r="24" spans="1:17" ht="27">
      <c r="A24" s="4"/>
      <c r="B24" s="5">
        <v>10</v>
      </c>
      <c r="C24" s="4"/>
      <c r="D24" s="4"/>
      <c r="E24" s="4"/>
      <c r="F24" s="4"/>
      <c r="G24" s="4"/>
      <c r="H24" s="4"/>
      <c r="I24" s="4"/>
      <c r="J24" s="5">
        <v>20</v>
      </c>
      <c r="K24" s="4"/>
      <c r="L24" s="10"/>
      <c r="M24" s="10"/>
      <c r="N24" s="6"/>
      <c r="O24" s="16" t="s">
        <v>23</v>
      </c>
      <c r="P24" s="4"/>
      <c r="Q24" s="4"/>
    </row>
    <row r="25" spans="1:17" ht="27">
      <c r="A25" s="4"/>
      <c r="B25" s="5"/>
      <c r="C25" s="4"/>
      <c r="D25" s="4"/>
      <c r="E25" s="4"/>
      <c r="F25" s="4"/>
      <c r="G25" s="4"/>
      <c r="H25" s="4"/>
      <c r="I25" s="4"/>
      <c r="J25" s="5"/>
      <c r="K25" s="4"/>
      <c r="L25" s="10" t="s">
        <v>20</v>
      </c>
      <c r="M25" s="10"/>
      <c r="N25" s="5">
        <f>COUNT(N4:N23)</f>
        <v>0</v>
      </c>
      <c r="O25" s="14">
        <f>COUNTIF(O4:O23,"ΣΩΣΤΟ")</f>
        <v>0</v>
      </c>
      <c r="P25" s="4"/>
      <c r="Q25" s="4"/>
    </row>
    <row r="26" spans="1:17" ht="27.75">
      <c r="A26" s="4"/>
      <c r="B26" s="5"/>
      <c r="C26" s="4"/>
      <c r="D26" s="4"/>
      <c r="E26" s="4"/>
      <c r="F26" s="4"/>
      <c r="G26" s="4"/>
      <c r="H26" s="4"/>
      <c r="I26" s="4"/>
      <c r="J26" s="5"/>
      <c r="K26" s="4"/>
      <c r="L26" s="10"/>
      <c r="M26" s="10"/>
      <c r="N26" s="6"/>
      <c r="O26" s="6"/>
      <c r="P26" s="4"/>
      <c r="Q26" s="4"/>
    </row>
    <row r="27" spans="1:17" ht="27.75">
      <c r="A27" s="4"/>
      <c r="B27" s="5"/>
      <c r="C27" s="4"/>
      <c r="D27" s="4"/>
      <c r="E27" s="4"/>
      <c r="F27" s="4"/>
      <c r="G27" s="4"/>
      <c r="H27" s="4"/>
      <c r="I27" s="4"/>
      <c r="J27" s="5"/>
      <c r="K27" s="4"/>
      <c r="L27" s="10"/>
      <c r="M27" s="10"/>
      <c r="N27" s="6"/>
      <c r="O27" s="6"/>
      <c r="P27" s="4"/>
      <c r="Q27" s="4"/>
    </row>
  </sheetData>
  <sheetProtection sheet="1" objects="1" scenarios="1" selectLockedCells="1"/>
  <mergeCells count="2">
    <mergeCell ref="B1:O1"/>
    <mergeCell ref="B2:O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9.421875" style="17" customWidth="1"/>
    <col min="2" max="2" width="10.8515625" style="17" customWidth="1"/>
    <col min="3" max="3" width="25.57421875" style="17" customWidth="1"/>
    <col min="4" max="4" width="18.421875" style="17" customWidth="1"/>
    <col min="5" max="5" width="18.8515625" style="17" customWidth="1"/>
    <col min="6" max="6" width="15.57421875" style="17" customWidth="1"/>
    <col min="7" max="7" width="18.28125" style="17" customWidth="1"/>
    <col min="8" max="8" width="3.8515625" style="17" hidden="1" customWidth="1"/>
    <col min="9" max="9" width="4.28125" style="17" hidden="1" customWidth="1"/>
    <col min="10" max="10" width="5.57421875" style="17" hidden="1" customWidth="1"/>
    <col min="11" max="12" width="5.140625" style="0" hidden="1" customWidth="1"/>
    <col min="13" max="15" width="4.421875" style="0" hidden="1" customWidth="1"/>
    <col min="16" max="16" width="6.140625" style="0" customWidth="1"/>
  </cols>
  <sheetData>
    <row r="1" spans="1:19" ht="26.25">
      <c r="A1" s="22"/>
      <c r="B1" s="51" t="s">
        <v>40</v>
      </c>
      <c r="C1" s="51"/>
      <c r="D1" s="51"/>
      <c r="E1" s="51"/>
      <c r="F1" s="51"/>
      <c r="G1" s="51"/>
      <c r="H1" s="22"/>
      <c r="I1" s="22"/>
      <c r="J1" s="22"/>
      <c r="K1" s="4"/>
      <c r="L1" s="4"/>
      <c r="M1" s="4"/>
      <c r="N1" s="4"/>
      <c r="O1" s="4"/>
      <c r="P1" s="4"/>
      <c r="Q1" s="4"/>
      <c r="R1" s="4"/>
      <c r="S1" s="4"/>
    </row>
    <row r="2" spans="1:19" s="20" customFormat="1" ht="36" customHeight="1">
      <c r="A2" s="23"/>
      <c r="B2" s="61" t="s">
        <v>41</v>
      </c>
      <c r="C2" s="61"/>
      <c r="D2" s="61"/>
      <c r="E2" s="61"/>
      <c r="F2" s="61"/>
      <c r="G2" s="61"/>
      <c r="H2" s="23"/>
      <c r="I2" s="23"/>
      <c r="J2" s="23"/>
      <c r="K2" s="24"/>
      <c r="L2" s="24"/>
      <c r="M2" s="24"/>
      <c r="N2" s="24"/>
      <c r="O2" s="24"/>
      <c r="P2" s="24"/>
      <c r="Q2" s="24"/>
      <c r="R2" s="24"/>
      <c r="S2" s="24"/>
    </row>
    <row r="3" spans="1:19" ht="18">
      <c r="A3" s="22"/>
      <c r="B3" s="22"/>
      <c r="C3" s="22"/>
      <c r="D3" s="22"/>
      <c r="E3" s="22"/>
      <c r="F3" s="22"/>
      <c r="G3" s="22"/>
      <c r="H3" s="22"/>
      <c r="I3" s="22"/>
      <c r="J3" s="22"/>
      <c r="K3" s="4"/>
      <c r="L3" s="4"/>
      <c r="M3" s="4"/>
      <c r="N3" s="4"/>
      <c r="O3" s="4"/>
      <c r="P3" s="4"/>
      <c r="Q3" s="4"/>
      <c r="R3" s="4"/>
      <c r="S3" s="4"/>
    </row>
    <row r="4" spans="1:19" s="19" customFormat="1" ht="54">
      <c r="A4" s="25"/>
      <c r="B4" s="62" t="s">
        <v>26</v>
      </c>
      <c r="C4" s="62" t="s">
        <v>42</v>
      </c>
      <c r="D4" s="60" t="s">
        <v>27</v>
      </c>
      <c r="E4" s="60"/>
      <c r="F4" s="27" t="s">
        <v>37</v>
      </c>
      <c r="G4" s="27" t="s">
        <v>24</v>
      </c>
      <c r="H4" s="25"/>
      <c r="I4" s="25"/>
      <c r="J4" s="25"/>
      <c r="K4" s="28"/>
      <c r="L4" s="28"/>
      <c r="M4" s="28"/>
      <c r="N4" s="28"/>
      <c r="O4" s="28"/>
      <c r="P4" s="58" t="s">
        <v>47</v>
      </c>
      <c r="Q4" s="59"/>
      <c r="R4" s="28"/>
      <c r="S4" s="28"/>
    </row>
    <row r="5" spans="1:19" s="19" customFormat="1" ht="38.25">
      <c r="A5" s="25"/>
      <c r="B5" s="63"/>
      <c r="C5" s="63"/>
      <c r="D5" s="26" t="s">
        <v>28</v>
      </c>
      <c r="E5" s="26" t="s">
        <v>29</v>
      </c>
      <c r="F5" s="29" t="s">
        <v>46</v>
      </c>
      <c r="G5" s="29" t="s">
        <v>43</v>
      </c>
      <c r="H5" s="25"/>
      <c r="I5" s="25"/>
      <c r="J5" s="25"/>
      <c r="K5" s="28"/>
      <c r="L5" s="28"/>
      <c r="M5" s="28"/>
      <c r="N5" s="28" t="s">
        <v>54</v>
      </c>
      <c r="O5" s="28" t="s">
        <v>53</v>
      </c>
      <c r="P5" s="30"/>
      <c r="Q5" s="31"/>
      <c r="R5" s="28"/>
      <c r="S5" s="28"/>
    </row>
    <row r="6" spans="1:19" s="18" customFormat="1" ht="27.75" customHeight="1">
      <c r="A6" s="32"/>
      <c r="B6" s="39"/>
      <c r="C6" s="33" t="s">
        <v>39</v>
      </c>
      <c r="D6" s="39"/>
      <c r="E6" s="26" t="s">
        <v>10</v>
      </c>
      <c r="F6" s="39"/>
      <c r="G6" s="39"/>
      <c r="H6" s="32">
        <f>IF(B6=7,1,0)</f>
        <v>0</v>
      </c>
      <c r="I6" s="32">
        <f>IF(C6="ισχύο",1,0)</f>
        <v>1</v>
      </c>
      <c r="J6" s="32">
        <f>IF(D6="ανώνυμο",1,0)</f>
        <v>0</v>
      </c>
      <c r="K6" s="32">
        <f>IF(E6="μηριαίο",1,0)</f>
        <v>1</v>
      </c>
      <c r="L6" s="32">
        <f>IF(F6="Δ",1,0)</f>
        <v>0</v>
      </c>
      <c r="M6" s="32">
        <f>IF(G6="Α",1,0)</f>
        <v>0</v>
      </c>
      <c r="N6" s="32">
        <f>SUM(H6:M6)</f>
        <v>2</v>
      </c>
      <c r="O6" s="32">
        <f>COUNTIF(B6:G6,"")</f>
        <v>4</v>
      </c>
      <c r="P6" s="34">
        <f>IF(N6=6,"ΟΚ",6-N6)</f>
        <v>4</v>
      </c>
      <c r="Q6" s="35" t="str">
        <f>IF(P6&lt;6,"λάθη","")</f>
        <v>λάθη</v>
      </c>
      <c r="R6" s="36"/>
      <c r="S6" s="36"/>
    </row>
    <row r="7" spans="1:19" s="18" customFormat="1" ht="27.75" customHeight="1">
      <c r="A7" s="32"/>
      <c r="B7" s="39"/>
      <c r="C7" s="38"/>
      <c r="D7" s="26" t="s">
        <v>30</v>
      </c>
      <c r="E7" s="26" t="s">
        <v>30</v>
      </c>
      <c r="F7" s="39"/>
      <c r="G7" s="26" t="s">
        <v>25</v>
      </c>
      <c r="H7" s="32">
        <f>IF(B7=1,1,0)</f>
        <v>0</v>
      </c>
      <c r="I7" s="32">
        <f>IF(C7="ραφή",1,0)</f>
        <v>0</v>
      </c>
      <c r="J7" s="32">
        <f>IF(D7="βρεγματικό",1,0)</f>
        <v>1</v>
      </c>
      <c r="K7" s="32">
        <f>IF(E7="βρεγματικό",1,0)</f>
        <v>1</v>
      </c>
      <c r="L7" s="32">
        <f>IF(F7="Σ",1,0)</f>
        <v>0</v>
      </c>
      <c r="M7" s="32">
        <f>IF(G7="Σ",1,0)</f>
        <v>1</v>
      </c>
      <c r="N7" s="32">
        <f aca="true" t="shared" si="0" ref="N7:N13">SUM(H7:M7)</f>
        <v>3</v>
      </c>
      <c r="O7" s="32">
        <f aca="true" t="shared" si="1" ref="O7:O13">COUNTIF(B7:G7,"")</f>
        <v>3</v>
      </c>
      <c r="P7" s="34">
        <f aca="true" t="shared" si="2" ref="P7:P13">IF(N7=6,"ΟΚ",6-N7)</f>
        <v>3</v>
      </c>
      <c r="Q7" s="35" t="str">
        <f aca="true" t="shared" si="3" ref="Q7:Q13">IF(P7&lt;6,"λάθη","")</f>
        <v>λάθη</v>
      </c>
      <c r="R7" s="36"/>
      <c r="S7" s="36"/>
    </row>
    <row r="8" spans="1:19" s="18" customFormat="1" ht="27.75" customHeight="1">
      <c r="A8" s="32"/>
      <c r="B8" s="26">
        <v>5</v>
      </c>
      <c r="C8" s="38"/>
      <c r="D8" s="39"/>
      <c r="E8" s="26" t="s">
        <v>33</v>
      </c>
      <c r="F8" s="39"/>
      <c r="G8" s="39"/>
      <c r="H8" s="32">
        <f>IF(B8=5,1,0)</f>
        <v>1</v>
      </c>
      <c r="I8" s="32">
        <f>IF(C8="αγκώνας",1,0)</f>
        <v>0</v>
      </c>
      <c r="J8" s="32">
        <f>IF(D8="βραχιόνιο",1,0)</f>
        <v>0</v>
      </c>
      <c r="K8" s="32">
        <f>IF(E8="ωλένη-κερκίδα",1,0)</f>
        <v>1</v>
      </c>
      <c r="L8" s="32">
        <f>IF(F8="Δ",1,0)</f>
        <v>0</v>
      </c>
      <c r="M8" s="32">
        <f>IF(G8="Α",1,0)</f>
        <v>0</v>
      </c>
      <c r="N8" s="32">
        <f t="shared" si="0"/>
        <v>2</v>
      </c>
      <c r="O8" s="32">
        <f t="shared" si="1"/>
        <v>4</v>
      </c>
      <c r="P8" s="34">
        <f t="shared" si="2"/>
        <v>4</v>
      </c>
      <c r="Q8" s="35" t="str">
        <f t="shared" si="3"/>
        <v>λάθη</v>
      </c>
      <c r="R8" s="36"/>
      <c r="S8" s="36"/>
    </row>
    <row r="9" spans="1:19" s="18" customFormat="1" ht="27.75" customHeight="1">
      <c r="A9" s="32"/>
      <c r="B9" s="39"/>
      <c r="C9" s="33" t="s">
        <v>35</v>
      </c>
      <c r="D9" s="26" t="s">
        <v>6</v>
      </c>
      <c r="E9" s="39"/>
      <c r="F9" s="39"/>
      <c r="G9" s="39"/>
      <c r="H9" s="32">
        <f>IF(B9=4,1,0)</f>
        <v>0</v>
      </c>
      <c r="I9" s="32">
        <v>1</v>
      </c>
      <c r="J9" s="32">
        <f>IF(D9="στέρνο",1,0)</f>
        <v>1</v>
      </c>
      <c r="K9" s="32">
        <f>IF(E9="πλευρά",1,0)</f>
        <v>0</v>
      </c>
      <c r="L9" s="32">
        <f>IF(F9="Σ",1,0)</f>
        <v>0</v>
      </c>
      <c r="M9" s="32">
        <f>IF(G9="Χ",1,0)</f>
        <v>0</v>
      </c>
      <c r="N9" s="32">
        <f t="shared" si="0"/>
        <v>2</v>
      </c>
      <c r="O9" s="32">
        <f t="shared" si="1"/>
        <v>4</v>
      </c>
      <c r="P9" s="34">
        <f t="shared" si="2"/>
        <v>4</v>
      </c>
      <c r="Q9" s="35" t="str">
        <f t="shared" si="3"/>
        <v>λάθη</v>
      </c>
      <c r="R9" s="36"/>
      <c r="S9" s="36"/>
    </row>
    <row r="10" spans="1:19" s="18" customFormat="1" ht="27.75" customHeight="1">
      <c r="A10" s="32"/>
      <c r="B10" s="39"/>
      <c r="C10" s="33" t="s">
        <v>36</v>
      </c>
      <c r="D10" s="39"/>
      <c r="E10" s="26" t="s">
        <v>31</v>
      </c>
      <c r="F10" s="39"/>
      <c r="G10" s="26" t="s">
        <v>32</v>
      </c>
      <c r="H10" s="32">
        <f>IF(B10=2,1,0)</f>
        <v>0</v>
      </c>
      <c r="I10" s="32">
        <v>1</v>
      </c>
      <c r="J10" s="32">
        <f>IF(D10="κροταφικό",1,0)</f>
        <v>0</v>
      </c>
      <c r="K10" s="32">
        <f>IF(E10="κάτω γνάθος",1,0)</f>
        <v>1</v>
      </c>
      <c r="L10" s="32">
        <f>IF(F10="Δ",1,0)</f>
        <v>0</v>
      </c>
      <c r="M10" s="32">
        <f>IF(G10="Α",1,0)</f>
        <v>1</v>
      </c>
      <c r="N10" s="32">
        <f t="shared" si="0"/>
        <v>3</v>
      </c>
      <c r="O10" s="32">
        <f t="shared" si="1"/>
        <v>3</v>
      </c>
      <c r="P10" s="34">
        <f t="shared" si="2"/>
        <v>3</v>
      </c>
      <c r="Q10" s="35" t="str">
        <f t="shared" si="3"/>
        <v>λάθη</v>
      </c>
      <c r="R10" s="36"/>
      <c r="S10" s="36"/>
    </row>
    <row r="11" spans="1:19" s="18" customFormat="1" ht="27.75" customHeight="1">
      <c r="A11" s="32"/>
      <c r="B11" s="39"/>
      <c r="C11" s="33" t="s">
        <v>38</v>
      </c>
      <c r="D11" s="39"/>
      <c r="E11" s="26" t="s">
        <v>11</v>
      </c>
      <c r="F11" s="39"/>
      <c r="G11" s="39"/>
      <c r="H11" s="32">
        <f>IF(B11=8,1,0)</f>
        <v>0</v>
      </c>
      <c r="I11" s="32">
        <f>IF(C11="γόνατο",1,0)</f>
        <v>1</v>
      </c>
      <c r="J11" s="32">
        <f>IF(D11="μηριαίο",1,0)</f>
        <v>0</v>
      </c>
      <c r="K11" s="32">
        <f>IF(E11="κνήμη",1,0)</f>
        <v>1</v>
      </c>
      <c r="L11" s="32">
        <f>IF(F11="Δ",1,0)</f>
        <v>0</v>
      </c>
      <c r="M11" s="32">
        <f>IF(G11="Α",1,0)</f>
        <v>0</v>
      </c>
      <c r="N11" s="32">
        <f t="shared" si="0"/>
        <v>2</v>
      </c>
      <c r="O11" s="32">
        <f t="shared" si="1"/>
        <v>4</v>
      </c>
      <c r="P11" s="34">
        <f t="shared" si="2"/>
        <v>4</v>
      </c>
      <c r="Q11" s="35" t="str">
        <f t="shared" si="3"/>
        <v>λάθη</v>
      </c>
      <c r="R11" s="36"/>
      <c r="S11" s="36"/>
    </row>
    <row r="12" spans="1:19" s="18" customFormat="1" ht="27.75" customHeight="1">
      <c r="A12" s="37"/>
      <c r="B12" s="40"/>
      <c r="C12" s="33" t="s">
        <v>45</v>
      </c>
      <c r="D12" s="26" t="s">
        <v>16</v>
      </c>
      <c r="E12" s="40"/>
      <c r="F12" s="39"/>
      <c r="G12" s="40"/>
      <c r="H12" s="32">
        <f>IF(B12=3,1,0)</f>
        <v>0</v>
      </c>
      <c r="I12" s="32">
        <f>IF(C12="ώμος",1,0)</f>
        <v>1</v>
      </c>
      <c r="J12" s="32">
        <f>IF(D12="βραχιόνιο",1,0)</f>
        <v>1</v>
      </c>
      <c r="K12" s="32">
        <f>IF(E12="ωμοπλάτη",1,0)</f>
        <v>0</v>
      </c>
      <c r="L12" s="32">
        <f>IF(F12="Δ",1,0)</f>
        <v>0</v>
      </c>
      <c r="M12" s="32">
        <f>IF(G12="Α",1,0)</f>
        <v>0</v>
      </c>
      <c r="N12" s="32">
        <f t="shared" si="0"/>
        <v>2</v>
      </c>
      <c r="O12" s="32">
        <f t="shared" si="1"/>
        <v>4</v>
      </c>
      <c r="P12" s="34">
        <f t="shared" si="2"/>
        <v>4</v>
      </c>
      <c r="Q12" s="35" t="str">
        <f t="shared" si="3"/>
        <v>λάθη</v>
      </c>
      <c r="R12" s="36"/>
      <c r="S12" s="36"/>
    </row>
    <row r="13" spans="1:19" s="18" customFormat="1" ht="27.75" customHeight="1">
      <c r="A13" s="32"/>
      <c r="B13" s="26">
        <v>6</v>
      </c>
      <c r="C13" s="33" t="s">
        <v>44</v>
      </c>
      <c r="D13" s="39"/>
      <c r="E13" s="39"/>
      <c r="F13" s="39"/>
      <c r="G13" s="26" t="s">
        <v>34</v>
      </c>
      <c r="H13" s="32">
        <f>IF(B13=6,1,0)</f>
        <v>1</v>
      </c>
      <c r="I13" s="32">
        <v>1</v>
      </c>
      <c r="J13" s="32">
        <f>IF(D13="σπόνδυλος",1,0)</f>
        <v>0</v>
      </c>
      <c r="K13" s="32">
        <f>IF(E13="σπόνδυλος",1,0)</f>
        <v>0</v>
      </c>
      <c r="L13" s="32">
        <f>IF(F13="Σ",1,0)</f>
        <v>0</v>
      </c>
      <c r="M13" s="32">
        <f>IF(G13="Χ",1,0)</f>
        <v>1</v>
      </c>
      <c r="N13" s="32">
        <f t="shared" si="0"/>
        <v>3</v>
      </c>
      <c r="O13" s="32">
        <f t="shared" si="1"/>
        <v>3</v>
      </c>
      <c r="P13" s="34">
        <f t="shared" si="2"/>
        <v>3</v>
      </c>
      <c r="Q13" s="35" t="str">
        <f t="shared" si="3"/>
        <v>λάθη</v>
      </c>
      <c r="R13" s="36"/>
      <c r="S13" s="36"/>
    </row>
    <row r="14" spans="1:19" ht="18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4"/>
      <c r="L14" s="4"/>
      <c r="M14" s="4"/>
      <c r="N14" s="4"/>
      <c r="O14" s="4"/>
      <c r="P14" s="36"/>
      <c r="Q14" s="4"/>
      <c r="R14" s="4"/>
      <c r="S14" s="4"/>
    </row>
    <row r="15" spans="1:19" ht="18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4"/>
      <c r="L15" s="4"/>
      <c r="M15" s="4"/>
      <c r="N15" s="4"/>
      <c r="O15" s="4"/>
      <c r="P15" s="4"/>
      <c r="Q15" s="4"/>
      <c r="R15" s="4"/>
      <c r="S15" s="4"/>
    </row>
    <row r="16" spans="1:19" ht="18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4"/>
      <c r="L16" s="4"/>
      <c r="M16" s="4"/>
      <c r="N16" s="4"/>
      <c r="O16" s="4"/>
      <c r="P16" s="4"/>
      <c r="Q16" s="4"/>
      <c r="R16" s="4"/>
      <c r="S16" s="4"/>
    </row>
    <row r="17" spans="1:19" ht="18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4"/>
      <c r="L17" s="4"/>
      <c r="M17" s="4"/>
      <c r="N17" s="4"/>
      <c r="O17" s="4"/>
      <c r="P17" s="4"/>
      <c r="Q17" s="4"/>
      <c r="R17" s="4"/>
      <c r="S17" s="4"/>
    </row>
    <row r="18" spans="1:19" ht="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4"/>
      <c r="L18" s="4"/>
      <c r="M18" s="4"/>
      <c r="N18" s="4"/>
      <c r="O18" s="4"/>
      <c r="P18" s="4"/>
      <c r="Q18" s="4"/>
      <c r="R18" s="4"/>
      <c r="S18" s="4"/>
    </row>
    <row r="19" spans="1:19" ht="18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4"/>
      <c r="L19" s="4"/>
      <c r="M19" s="4"/>
      <c r="N19" s="4"/>
      <c r="O19" s="4"/>
      <c r="P19" s="4"/>
      <c r="Q19" s="4"/>
      <c r="R19" s="4"/>
      <c r="S19" s="4"/>
    </row>
    <row r="20" spans="1:19" ht="1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4"/>
      <c r="L20" s="4"/>
      <c r="M20" s="4"/>
      <c r="N20" s="4"/>
      <c r="O20" s="4"/>
      <c r="P20" s="4"/>
      <c r="Q20" s="4"/>
      <c r="R20" s="4"/>
      <c r="S20" s="4"/>
    </row>
    <row r="21" spans="1:19" ht="1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4"/>
      <c r="L21" s="4"/>
      <c r="M21" s="4"/>
      <c r="N21" s="4"/>
      <c r="O21" s="4"/>
      <c r="P21" s="4"/>
      <c r="Q21" s="4"/>
      <c r="R21" s="4"/>
      <c r="S21" s="4"/>
    </row>
    <row r="22" spans="1:19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4"/>
      <c r="L22" s="4"/>
      <c r="M22" s="4"/>
      <c r="N22" s="4"/>
      <c r="O22" s="4"/>
      <c r="P22" s="4"/>
      <c r="Q22" s="4"/>
      <c r="R22" s="4"/>
      <c r="S22" s="4"/>
    </row>
    <row r="23" spans="1:19" ht="18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4"/>
      <c r="L23" s="4"/>
      <c r="M23" s="4"/>
      <c r="N23" s="4"/>
      <c r="O23" s="4"/>
      <c r="P23" s="4"/>
      <c r="Q23" s="4"/>
      <c r="R23" s="4"/>
      <c r="S23" s="4"/>
    </row>
    <row r="24" spans="1:19" ht="18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4"/>
      <c r="L24" s="4"/>
      <c r="M24" s="4"/>
      <c r="N24" s="4"/>
      <c r="O24" s="4"/>
      <c r="P24" s="4"/>
      <c r="Q24" s="4"/>
      <c r="R24" s="4"/>
      <c r="S24" s="4"/>
    </row>
    <row r="25" spans="1:19" ht="18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4"/>
      <c r="L25" s="4"/>
      <c r="M25" s="4"/>
      <c r="N25" s="4"/>
      <c r="O25" s="4"/>
      <c r="P25" s="4"/>
      <c r="Q25" s="4"/>
      <c r="R25" s="4"/>
      <c r="S25" s="4"/>
    </row>
    <row r="26" spans="1:19" ht="18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4"/>
      <c r="L26" s="4"/>
      <c r="M26" s="4"/>
      <c r="N26" s="4"/>
      <c r="O26" s="4"/>
      <c r="P26" s="4"/>
      <c r="Q26" s="4"/>
      <c r="R26" s="4"/>
      <c r="S26" s="4"/>
    </row>
    <row r="27" spans="1:19" ht="18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4"/>
      <c r="L27" s="4"/>
      <c r="M27" s="4"/>
      <c r="N27" s="4"/>
      <c r="O27" s="4"/>
      <c r="P27" s="4"/>
      <c r="Q27" s="4"/>
      <c r="R27" s="4"/>
      <c r="S27" s="4"/>
    </row>
    <row r="28" spans="1:19" ht="1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4"/>
      <c r="L28" s="4"/>
      <c r="M28" s="4"/>
      <c r="N28" s="4"/>
      <c r="O28" s="4"/>
      <c r="P28" s="4"/>
      <c r="Q28" s="4"/>
      <c r="R28" s="4"/>
      <c r="S28" s="4"/>
    </row>
    <row r="29" spans="1:19" ht="18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4"/>
      <c r="L29" s="4"/>
      <c r="M29" s="4"/>
      <c r="N29" s="4"/>
      <c r="O29" s="4"/>
      <c r="P29" s="4"/>
      <c r="Q29" s="4"/>
      <c r="R29" s="4"/>
      <c r="S29" s="4"/>
    </row>
  </sheetData>
  <sheetProtection sheet="1" objects="1" scenarios="1" selectLockedCells="1"/>
  <mergeCells count="6">
    <mergeCell ref="P4:Q4"/>
    <mergeCell ref="D4:E4"/>
    <mergeCell ref="B1:G1"/>
    <mergeCell ref="B2:G2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21" sqref="C21:D21"/>
    </sheetView>
  </sheetViews>
  <sheetFormatPr defaultColWidth="9.140625" defaultRowHeight="12.75"/>
  <cols>
    <col min="2" max="2" width="12.7109375" style="0" customWidth="1"/>
    <col min="3" max="3" width="2.421875" style="0" customWidth="1"/>
    <col min="4" max="4" width="17.57421875" style="0" customWidth="1"/>
    <col min="5" max="5" width="15.00390625" style="0" customWidth="1"/>
    <col min="6" max="6" width="14.7109375" style="0" customWidth="1"/>
    <col min="7" max="7" width="16.7109375" style="0" customWidth="1"/>
    <col min="8" max="8" width="4.00390625" style="0" customWidth="1"/>
    <col min="9" max="9" width="18.7109375" style="0" customWidth="1"/>
    <col min="13" max="13" width="7.00390625" style="0" customWidth="1"/>
    <col min="14" max="14" width="8.140625" style="0" customWidth="1"/>
  </cols>
  <sheetData>
    <row r="1" spans="1:16" s="21" customFormat="1" ht="26.25">
      <c r="A1" s="41"/>
      <c r="B1" s="70" t="s">
        <v>52</v>
      </c>
      <c r="C1" s="70"/>
      <c r="D1" s="70"/>
      <c r="E1" s="70"/>
      <c r="F1" s="70"/>
      <c r="G1" s="70"/>
      <c r="H1" s="70"/>
      <c r="I1" s="70"/>
      <c r="J1" s="70"/>
      <c r="K1" s="41"/>
      <c r="L1" s="41"/>
      <c r="M1" s="41"/>
      <c r="N1" s="41"/>
      <c r="O1" s="41"/>
      <c r="P1" s="41"/>
    </row>
    <row r="2" spans="1:16" s="21" customFormat="1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21" customFormat="1" ht="20.25">
      <c r="A3" s="41"/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41"/>
      <c r="L3" s="41"/>
      <c r="M3" s="41"/>
      <c r="N3" s="41"/>
      <c r="O3" s="41"/>
      <c r="P3" s="41"/>
    </row>
    <row r="4" spans="1:16" s="21" customFormat="1" ht="21" thickBot="1">
      <c r="A4" s="41"/>
      <c r="B4" s="41"/>
      <c r="C4" s="41"/>
      <c r="D4" s="41"/>
      <c r="E4" s="42">
        <v>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17" customFormat="1" ht="18.75" thickBot="1">
      <c r="A5" s="43"/>
      <c r="B5" s="43"/>
      <c r="C5" s="43"/>
      <c r="D5" s="43"/>
      <c r="E5" s="48"/>
      <c r="F5" s="43"/>
      <c r="G5" s="42">
        <v>5</v>
      </c>
      <c r="H5" s="43"/>
      <c r="I5" s="43"/>
      <c r="J5" s="43"/>
      <c r="K5" s="43"/>
      <c r="L5" s="43"/>
      <c r="M5" s="43"/>
      <c r="N5" s="43"/>
      <c r="O5" s="43"/>
      <c r="P5" s="43"/>
    </row>
    <row r="6" spans="1:16" s="17" customFormat="1" ht="18.75" thickBot="1">
      <c r="A6" s="43"/>
      <c r="B6" s="43"/>
      <c r="C6" s="43"/>
      <c r="D6" s="42">
        <v>2</v>
      </c>
      <c r="E6" s="43"/>
      <c r="F6" s="43"/>
      <c r="G6" s="48"/>
      <c r="H6" s="43"/>
      <c r="I6" s="42">
        <v>6</v>
      </c>
      <c r="J6" s="43"/>
      <c r="K6" s="43"/>
      <c r="L6" s="43"/>
      <c r="M6" s="43"/>
      <c r="N6" s="43"/>
      <c r="O6" s="43"/>
      <c r="P6" s="43"/>
    </row>
    <row r="7" spans="1:16" s="17" customFormat="1" ht="18.75" thickBot="1">
      <c r="A7" s="43"/>
      <c r="B7" s="42">
        <v>1</v>
      </c>
      <c r="C7" s="43"/>
      <c r="D7" s="47"/>
      <c r="E7" s="43"/>
      <c r="F7" s="42">
        <v>4</v>
      </c>
      <c r="G7" s="43"/>
      <c r="H7" s="43"/>
      <c r="I7" s="47"/>
      <c r="J7" s="43"/>
      <c r="K7" s="43"/>
      <c r="L7" s="43"/>
      <c r="M7" s="43"/>
      <c r="N7" s="43"/>
      <c r="O7" s="43"/>
      <c r="P7" s="43"/>
    </row>
    <row r="8" spans="1:16" s="17" customFormat="1" ht="18.75" thickBot="1">
      <c r="A8" s="43"/>
      <c r="B8" s="49" t="s">
        <v>48</v>
      </c>
      <c r="C8" s="43"/>
      <c r="D8" s="50" t="s">
        <v>49</v>
      </c>
      <c r="E8" s="43"/>
      <c r="F8" s="47"/>
      <c r="G8" s="43"/>
      <c r="H8" s="43"/>
      <c r="I8" s="50" t="s">
        <v>49</v>
      </c>
      <c r="J8" s="43"/>
      <c r="K8" s="43"/>
      <c r="L8" s="43"/>
      <c r="M8" s="43"/>
      <c r="N8" s="43"/>
      <c r="O8" s="43"/>
      <c r="P8" s="43"/>
    </row>
    <row r="9" spans="1:16" s="17" customFormat="1" ht="18.75" thickBot="1">
      <c r="A9" s="43"/>
      <c r="B9" s="46"/>
      <c r="C9" s="43"/>
      <c r="D9" s="43"/>
      <c r="E9" s="43"/>
      <c r="F9" s="50" t="s">
        <v>50</v>
      </c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s="21" customFormat="1" ht="21" thickBo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64" t="s">
        <v>55</v>
      </c>
      <c r="N10" s="64"/>
      <c r="O10" s="41"/>
      <c r="P10" s="41"/>
    </row>
    <row r="11" spans="1:16" ht="27.75" customHeight="1" thickBo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>
        <v>1</v>
      </c>
      <c r="N11" s="45">
        <f>IF(B9="χόνδρος","ΟΚ","")</f>
      </c>
      <c r="O11" s="44"/>
      <c r="P11" s="44"/>
    </row>
    <row r="12" spans="1:16" ht="27.75" customHeight="1" thickBo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>
        <v>2</v>
      </c>
      <c r="N12" s="45">
        <f>IF(D7="σπογγώδης","ΟΚ","")</f>
      </c>
      <c r="O12" s="44"/>
      <c r="P12" s="44"/>
    </row>
    <row r="13" spans="1:16" ht="27.75" customHeight="1" thickBo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>
        <v>3</v>
      </c>
      <c r="N13" s="45">
        <f>IF(E5="ενδόστεο","ΟΚ","")</f>
      </c>
      <c r="O13" s="44"/>
      <c r="P13" s="44"/>
    </row>
    <row r="14" spans="1:16" ht="27.75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>
        <v>4</v>
      </c>
      <c r="N14" s="45">
        <f>IF(F8="μυελώδης","ΟΚ","")</f>
      </c>
      <c r="O14" s="44"/>
      <c r="P14" s="44"/>
    </row>
    <row r="15" spans="1:16" ht="27.7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>
        <v>5</v>
      </c>
      <c r="N15" s="45">
        <f>IF(G6="περιόστεο","ΟΚ","")</f>
      </c>
      <c r="O15" s="44"/>
      <c r="P15" s="44"/>
    </row>
    <row r="16" spans="1:16" ht="27.75" customHeight="1" thickBo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>
        <v>6</v>
      </c>
      <c r="N16" s="45">
        <f>IF(I7="συμπαγής","ΟΚ","")</f>
      </c>
      <c r="O16" s="44"/>
      <c r="P16" s="44"/>
    </row>
    <row r="17" spans="1:16" ht="27.7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>
        <v>7</v>
      </c>
      <c r="N17" s="45">
        <f>IF(C21="επίφυση","ΟΚ","")</f>
      </c>
      <c r="O17" s="44"/>
      <c r="P17" s="44"/>
    </row>
    <row r="18" spans="1:16" ht="27.75" customHeight="1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>
        <v>8</v>
      </c>
      <c r="N18" s="45">
        <f>IF(G21="διάφυση","ΟΚ","")</f>
      </c>
      <c r="O18" s="44"/>
      <c r="P18" s="44"/>
    </row>
    <row r="19" spans="1:16" s="17" customFormat="1" ht="27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s="17" customFormat="1" ht="18.75" thickBot="1">
      <c r="A20" s="43"/>
      <c r="B20" s="43"/>
      <c r="C20" s="43"/>
      <c r="D20" s="42">
        <v>7</v>
      </c>
      <c r="E20" s="43"/>
      <c r="F20" s="43"/>
      <c r="G20" s="42">
        <v>8</v>
      </c>
      <c r="H20" s="43"/>
      <c r="I20" s="43"/>
      <c r="J20" s="43"/>
      <c r="K20" s="43"/>
      <c r="L20" s="43"/>
      <c r="M20" s="43"/>
      <c r="N20" s="43"/>
      <c r="O20" s="43"/>
      <c r="P20" s="43"/>
    </row>
    <row r="21" spans="1:16" s="17" customFormat="1" ht="18.75" thickBot="1">
      <c r="A21" s="43"/>
      <c r="B21" s="43"/>
      <c r="C21" s="65"/>
      <c r="D21" s="66"/>
      <c r="E21" s="43"/>
      <c r="F21" s="43"/>
      <c r="G21" s="48"/>
      <c r="H21" s="43"/>
      <c r="I21" s="43"/>
      <c r="J21" s="67">
        <f>IF(C21="επίφυση",C21,"")</f>
      </c>
      <c r="K21" s="68"/>
      <c r="L21" s="43"/>
      <c r="M21" s="43"/>
      <c r="N21" s="43"/>
      <c r="O21" s="43"/>
      <c r="P21" s="43"/>
    </row>
    <row r="22" spans="1:16" s="17" customFormat="1" ht="18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s="21" customFormat="1" ht="2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21" customFormat="1" ht="2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</sheetData>
  <sheetProtection sheet="1" objects="1" scenarios="1" selectLockedCells="1"/>
  <mergeCells count="5">
    <mergeCell ref="B1:J1"/>
    <mergeCell ref="M10:N10"/>
    <mergeCell ref="C21:D21"/>
    <mergeCell ref="J21:K21"/>
    <mergeCell ref="B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2012-03-06T11:58:05Z</dcterms:created>
  <dcterms:modified xsi:type="dcterms:W3CDTF">2012-03-27T05:52:17Z</dcterms:modified>
  <cp:category/>
  <cp:version/>
  <cp:contentType/>
  <cp:contentStatus/>
</cp:coreProperties>
</file>