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Βοηθητικό" sheetId="1" r:id="rId1"/>
    <sheet name="Κατάσταση" sheetId="2" r:id="rId2"/>
    <sheet name="Φόρος" sheetId="3" r:id="rId3"/>
    <sheet name="Βεβαιώσεις" sheetId="4" r:id="rId4"/>
  </sheets>
  <definedNames>
    <definedName name="_xlnm.Print_Area" localSheetId="3">'Βεβαιώσεις'!$A$2:$L$34</definedName>
  </definedNames>
  <calcPr fullCalcOnLoad="1"/>
</workbook>
</file>

<file path=xl/sharedStrings.xml><?xml version="1.0" encoding="utf-8"?>
<sst xmlns="http://schemas.openxmlformats.org/spreadsheetml/2006/main" count="148" uniqueCount="127">
  <si>
    <t>ΥΠΟΥΡΓΕΙΟ ΠΑΙΔΕΙΑΣ &amp; ΘΡΗΣΚΕΥΜΑΤΩΝ</t>
  </si>
  <si>
    <t>Α/Α</t>
  </si>
  <si>
    <t>ΣΤΟΙΧΕΙΑ ΔΙΚΑΙΟΥΧΟΥ</t>
  </si>
  <si>
    <t>ΟΝΟΜΑ ΠΑΤΡΟΣ</t>
  </si>
  <si>
    <t>ΚΡΑΤΗΣΕΙΣ</t>
  </si>
  <si>
    <t>ΣΥΝΟΛΟ</t>
  </si>
  <si>
    <t>ΚΑΘΑΡΟ ΠΟΣΟ ΑΠΟΖΗΜΙΩΣΗΣ</t>
  </si>
  <si>
    <t>ΥΠΟΓΡΑΦΗ ΔΙΚΑΙΟΥΧΩΝ</t>
  </si>
  <si>
    <t>Υπηρεσία για την οποία η αμοιβή</t>
  </si>
  <si>
    <t>Κ Α Τ Α Σ Τ Α Σ Η</t>
  </si>
  <si>
    <t>Όλοι όσοι συμπεριλαμβάνονται στην ανωτέρω κατάσταση, έχουν εκτελέσει</t>
  </si>
  <si>
    <t>την εργασία που τους είχε ανατεθεί και έχουν δικαίωμα να λάβουν την αμοιβή</t>
  </si>
  <si>
    <t>που αναγράφεται στην κατάσταση αυτή, λόγο συμμετοχής τους στην επιτροπή.</t>
  </si>
  <si>
    <t>Ο Πρόεδρος</t>
  </si>
  <si>
    <t>της Λυκειακής Επιτροπής</t>
  </si>
  <si>
    <t>ΒΕΒΑΙΩΝΕΤΑΙ:</t>
  </si>
  <si>
    <t>να εισπράξει από το Δημόσιο Ταμείο Ιωαννίνων το ποσό που</t>
  </si>
  <si>
    <t>αναγράφεται απέναντι στο όνομά μας.</t>
  </si>
  <si>
    <t xml:space="preserve">Βεβαιώνεται το γνήσιο της υπογραφής των δικαιούχων και </t>
  </si>
  <si>
    <t>εξουσιοδοτούντων.</t>
  </si>
  <si>
    <t>Οι παραπάνω δικαιούχοι εξουσιοδοτούμε τον κ. Λάμπρο Καρακώστα</t>
  </si>
  <si>
    <t>Τελικό δικαιούμενο ποσό πρόσ αμοιβής</t>
  </si>
  <si>
    <t>ό</t>
  </si>
  <si>
    <t>Επώνυμο-Όνομα</t>
  </si>
  <si>
    <t>Φόρος 1</t>
  </si>
  <si>
    <t>Σύνολο 1</t>
  </si>
  <si>
    <t>Φ Ο Ρ Ο Σ</t>
  </si>
  <si>
    <t>Σ ύ ν ο λ ο</t>
  </si>
  <si>
    <t>ΕΝΤΕΛΛΟΜΕΝΟ ΠΟΣΟ</t>
  </si>
  <si>
    <t>ΙΚΑ-ΤΕΑΜ</t>
  </si>
  <si>
    <t xml:space="preserve">Σ Υ Ν Ο Λ Ο </t>
  </si>
  <si>
    <t>ΚΡΑΤΗΣΕΙΣ  ΙΚΑ</t>
  </si>
  <si>
    <t>1) ΙΚΑ ΕΡΓΟΔΟΤΗ  =</t>
  </si>
  <si>
    <t>2) ΙΚΑ ΑΣΦΑΛΙΖΜΕΝΟΥ =</t>
  </si>
  <si>
    <t>Σ Υ Ν Ο Λ Ο    Ι Κ Α   =</t>
  </si>
  <si>
    <t>Φόρος  20%</t>
  </si>
  <si>
    <t>Ι. Στοιχεία Δικαιούχου</t>
  </si>
  <si>
    <t>Επώνυμο</t>
  </si>
  <si>
    <t>Όνομα</t>
  </si>
  <si>
    <t>Όνομα πατέρα ή συζύγου</t>
  </si>
  <si>
    <t>ΑΦΜ</t>
  </si>
  <si>
    <t>ΔΟΥ</t>
  </si>
  <si>
    <t>Διεύθυνση κατοικίας</t>
  </si>
  <si>
    <t>Τηλέφωνο</t>
  </si>
  <si>
    <t>Είδος Εργασίας</t>
  </si>
  <si>
    <t>ΙΙ. Αμοιβές</t>
  </si>
  <si>
    <t xml:space="preserve">Σύνολο </t>
  </si>
  <si>
    <t>Μ.Τ.Π.Υ.</t>
  </si>
  <si>
    <t>Χαρτόσημο</t>
  </si>
  <si>
    <t>ΟΓΑ</t>
  </si>
  <si>
    <t>Σύνολο</t>
  </si>
  <si>
    <t>Φόρος 20%</t>
  </si>
  <si>
    <t>Καθαρό</t>
  </si>
  <si>
    <t>Αμοιβής</t>
  </si>
  <si>
    <t>Κρατήσεων</t>
  </si>
  <si>
    <t>Ποσό</t>
  </si>
  <si>
    <t xml:space="preserve">            </t>
  </si>
  <si>
    <t>ΔΙΕΥΘΥΝΣΗ ΔΕΥΤΕΡΟΒΑΘΜΙΑΣ ΕΚΠΑΙΔΕΥΣΗΣ Ν ΙΩΑΝΝΙΝΩΝ</t>
  </si>
  <si>
    <t xml:space="preserve"> </t>
  </si>
  <si>
    <t xml:space="preserve">                       ΝΟΜΑΡΧΙΑΚΗ ΑΥΤΟΔΙΟΙΚΗΣΗ ΙΩΑΝΝΙΝΩΝ</t>
  </si>
  <si>
    <t xml:space="preserve">                             ΕΛΛΗΝΙΚΗ ΔΗΜΟΚΡΑΤΙΑ</t>
  </si>
  <si>
    <t xml:space="preserve">   ΓΡΑΦΕΙΟ Β/ΘΜΙΑΣ ΕΚ/ΣΗΣ  Ν. ΙΩΑΝΝΙΝΩΝ</t>
  </si>
  <si>
    <t>Φορολογητ</t>
  </si>
  <si>
    <t xml:space="preserve">                    Ο  Διευθυντής</t>
  </si>
  <si>
    <t>A.Φ.Μ</t>
  </si>
  <si>
    <t>Αυξ.Αριθ</t>
  </si>
  <si>
    <t xml:space="preserve">      Επώνυμο</t>
  </si>
  <si>
    <t>Τηλεφωνο</t>
  </si>
  <si>
    <t xml:space="preserve">        Ζίτσα </t>
  </si>
  <si>
    <t>Χαρ στο ΜΤ</t>
  </si>
  <si>
    <t>Χαρ/μου 20%</t>
  </si>
  <si>
    <t>Ι.Κ.Α</t>
  </si>
  <si>
    <t xml:space="preserve">         Ζίτσα,</t>
  </si>
  <si>
    <t xml:space="preserve">Ζίτσα, </t>
  </si>
  <si>
    <t>OIK. ΕΤΟΣ</t>
  </si>
  <si>
    <t>Ον.Πατέρα</t>
  </si>
  <si>
    <t>Ιδιότητα</t>
  </si>
  <si>
    <t>Δ.Ο.Υ</t>
  </si>
  <si>
    <t>ΟΝΟΜΑ</t>
  </si>
  <si>
    <t>ΕΠΩΝΥΜΟ</t>
  </si>
  <si>
    <t>Διεύθυνση</t>
  </si>
  <si>
    <t>ΚΑΘΑΡΟ - ΙΚΑ</t>
  </si>
  <si>
    <t xml:space="preserve">Καραφέρη </t>
  </si>
  <si>
    <t>Σεβαστή</t>
  </si>
  <si>
    <t>Χριστόφορος</t>
  </si>
  <si>
    <t>042675171</t>
  </si>
  <si>
    <t>2958022444</t>
  </si>
  <si>
    <t>2658022634</t>
  </si>
  <si>
    <t>Καθαρίστρια</t>
  </si>
  <si>
    <t>Β' Ιωαννίνων</t>
  </si>
  <si>
    <t>Ζίτσα</t>
  </si>
  <si>
    <t>ΣΧΟΛΕΙΟ</t>
  </si>
  <si>
    <t>ΛΥΚ ΤΑΞΕΙΣ ΖΙΤΣΑΣ</t>
  </si>
  <si>
    <t>ΠΡΟΕΔΡΟΣ</t>
  </si>
  <si>
    <t>ΛΑΜΠΡΟΣ ΚΑΡΑΚΩΣΤΑΣ</t>
  </si>
  <si>
    <t>ΥΠΗΡΕΣΙΑ</t>
  </si>
  <si>
    <t>φφφφφφφ</t>
  </si>
  <si>
    <t>Γκόγκου</t>
  </si>
  <si>
    <t>Γεωργία</t>
  </si>
  <si>
    <t>Ευάγγελος</t>
  </si>
  <si>
    <t>επιτστατης</t>
  </si>
  <si>
    <t>ffffff</t>
  </si>
  <si>
    <t xml:space="preserve">Πληρωμής έκτακτης αμοιβής στις Καθαρίστριες της Λυκειακής επιτροπής σύμφωνα με την αριθμ.2/23501/0022/5-6-2006 Απόφαση Υπ. Οικ/κων </t>
  </si>
  <si>
    <t>Σχέση εργασίας</t>
  </si>
  <si>
    <t>Αορίστου Χρόνου</t>
  </si>
  <si>
    <t xml:space="preserve">ΑΜΟΙΒΗ </t>
  </si>
  <si>
    <t xml:space="preserve">ΙΚΑ-ΤΕΑΜ Εεργοδότη </t>
  </si>
  <si>
    <t xml:space="preserve">ΕΡΓΟΔΟΤΗ </t>
  </si>
  <si>
    <t xml:space="preserve">ΑΣΦΑΛΙΖΜΕΝΟΥ </t>
  </si>
  <si>
    <t>Σύμβαση έργου</t>
  </si>
  <si>
    <t xml:space="preserve">ΛΥΚΕΙΑΚΗ ΕΠΙΤΡΟΠΗ ΓΥΜΝΑΣΙΟΥ ΖΙΤΣΑΣ </t>
  </si>
  <si>
    <t>099530313</t>
  </si>
  <si>
    <t xml:space="preserve">    ΑΦΜ: </t>
  </si>
  <si>
    <t>ΒΕΒΑΙΩΣΗ ΑΠΟΔΟΧΩΝ ΑΠΟ 01/01/2007 ΕΩΣ 31/12/2007</t>
  </si>
  <si>
    <t>ΙΚΑ εργοδ</t>
  </si>
  <si>
    <t>ΙΚΑ Ασφ</t>
  </si>
  <si>
    <t>Σημείωση :</t>
  </si>
  <si>
    <t>Τα ποσοστά ΙΚΑ είναι αυτά που έχει καθένας στις τακτικές του αποδοχές</t>
  </si>
  <si>
    <t xml:space="preserve">και δίνουμε εμεις τις τιμές </t>
  </si>
  <si>
    <t>%</t>
  </si>
  <si>
    <t>ΜΤΠΥ</t>
  </si>
  <si>
    <t>ΧΑΡ ΜΕΤ</t>
  </si>
  <si>
    <t>ΟΓΑ ΧΑΡ</t>
  </si>
  <si>
    <t xml:space="preserve">Μ.Τ.Π.Υ  </t>
  </si>
  <si>
    <t xml:space="preserve">ΟΓΑ Χαρτ. </t>
  </si>
  <si>
    <t xml:space="preserve"> Χαρτ.επι ΜΤΠΥ</t>
  </si>
  <si>
    <t>Όμοια και για το ΜΤΠΥ , ΧΑΡεπι ΜΤΠΥ και ΟΓΑ ΧΑΡ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</si>
</sst>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 Greek"/>
      <family val="0"/>
    </font>
    <font>
      <b/>
      <sz val="10"/>
      <name val="Arial Greek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4" borderId="0" xfId="33" applyFill="1" applyProtection="1">
      <alignment/>
      <protection locked="0"/>
    </xf>
    <xf numFmtId="0" fontId="5" fillId="34" borderId="0" xfId="33" applyFont="1" applyFill="1" applyProtection="1">
      <alignment/>
      <protection locked="0"/>
    </xf>
    <xf numFmtId="0" fontId="5" fillId="35" borderId="0" xfId="33" applyFill="1" applyProtection="1">
      <alignment/>
      <protection locked="0"/>
    </xf>
    <xf numFmtId="0" fontId="5" fillId="36" borderId="0" xfId="33" applyFill="1" applyProtection="1">
      <alignment/>
      <protection locked="0"/>
    </xf>
    <xf numFmtId="0" fontId="5" fillId="36" borderId="0" xfId="33" applyFont="1" applyFill="1" applyProtection="1">
      <alignment/>
      <protection locked="0"/>
    </xf>
    <xf numFmtId="0" fontId="5" fillId="36" borderId="0" xfId="33" applyFont="1" applyFill="1" applyAlignment="1" applyProtection="1">
      <alignment horizontal="center"/>
      <protection locked="0"/>
    </xf>
    <xf numFmtId="0" fontId="6" fillId="36" borderId="0" xfId="33" applyFont="1" applyFill="1" applyProtection="1">
      <alignment/>
      <protection locked="0"/>
    </xf>
    <xf numFmtId="0" fontId="5" fillId="34" borderId="0" xfId="33" applyFill="1" applyBorder="1" applyProtection="1">
      <alignment/>
      <protection locked="0"/>
    </xf>
    <xf numFmtId="0" fontId="5" fillId="34" borderId="0" xfId="33" applyFont="1" applyFill="1" applyBorder="1" applyProtection="1">
      <alignment/>
      <protection locked="0"/>
    </xf>
    <xf numFmtId="0" fontId="5" fillId="34" borderId="11" xfId="33" applyFont="1" applyFill="1" applyBorder="1" applyProtection="1">
      <alignment/>
      <protection locked="0"/>
    </xf>
    <xf numFmtId="0" fontId="5" fillId="34" borderId="12" xfId="33" applyFill="1" applyBorder="1" applyProtection="1">
      <alignment/>
      <protection locked="0"/>
    </xf>
    <xf numFmtId="0" fontId="5" fillId="34" borderId="12" xfId="33" applyFont="1" applyFill="1" applyBorder="1" applyProtection="1">
      <alignment/>
      <protection locked="0"/>
    </xf>
    <xf numFmtId="0" fontId="5" fillId="34" borderId="13" xfId="33" applyFill="1" applyBorder="1" applyProtection="1">
      <alignment/>
      <protection locked="0"/>
    </xf>
    <xf numFmtId="0" fontId="6" fillId="36" borderId="0" xfId="33" applyFont="1" applyFill="1" applyBorder="1" applyAlignment="1" applyProtection="1">
      <alignment horizontal="center"/>
      <protection locked="0"/>
    </xf>
    <xf numFmtId="14" fontId="5" fillId="36" borderId="0" xfId="33" applyNumberFormat="1" applyFont="1" applyFill="1" applyAlignment="1" applyProtection="1">
      <alignment horizontal="left"/>
      <protection locked="0"/>
    </xf>
    <xf numFmtId="0" fontId="6" fillId="36" borderId="0" xfId="33" applyFont="1" applyFill="1" applyAlignment="1" applyProtection="1">
      <alignment horizontal="center"/>
      <protection locked="0"/>
    </xf>
    <xf numFmtId="0" fontId="6" fillId="34" borderId="0" xfId="33" applyFont="1" applyFill="1" applyProtection="1">
      <alignment/>
      <protection locked="0"/>
    </xf>
    <xf numFmtId="0" fontId="5" fillId="36" borderId="0" xfId="33" applyFill="1" applyProtection="1">
      <alignment/>
      <protection/>
    </xf>
    <xf numFmtId="0" fontId="6" fillId="36" borderId="0" xfId="33" applyFont="1" applyFill="1" applyProtection="1">
      <alignment/>
      <protection/>
    </xf>
    <xf numFmtId="0" fontId="6" fillId="36" borderId="14" xfId="33" applyFont="1" applyFill="1" applyBorder="1" applyProtection="1">
      <alignment/>
      <protection/>
    </xf>
    <xf numFmtId="0" fontId="6" fillId="36" borderId="15" xfId="33" applyFont="1" applyFill="1" applyBorder="1" applyProtection="1">
      <alignment/>
      <protection/>
    </xf>
    <xf numFmtId="49" fontId="6" fillId="36" borderId="15" xfId="33" applyNumberFormat="1" applyFont="1" applyFill="1" applyBorder="1" applyProtection="1">
      <alignment/>
      <protection/>
    </xf>
    <xf numFmtId="0" fontId="5" fillId="36" borderId="15" xfId="33" applyFont="1" applyFill="1" applyBorder="1" applyProtection="1">
      <alignment/>
      <protection/>
    </xf>
    <xf numFmtId="0" fontId="5" fillId="36" borderId="11" xfId="33" applyFill="1" applyBorder="1" applyProtection="1">
      <alignment/>
      <protection/>
    </xf>
    <xf numFmtId="0" fontId="5" fillId="36" borderId="16" xfId="33" applyFill="1" applyBorder="1" applyProtection="1">
      <alignment/>
      <protection/>
    </xf>
    <xf numFmtId="0" fontId="5" fillId="36" borderId="17" xfId="33" applyFill="1" applyBorder="1" applyProtection="1">
      <alignment/>
      <protection/>
    </xf>
    <xf numFmtId="0" fontId="5" fillId="36" borderId="13" xfId="33" applyFont="1" applyFill="1" applyBorder="1" applyProtection="1">
      <alignment/>
      <protection/>
    </xf>
    <xf numFmtId="0" fontId="5" fillId="36" borderId="15" xfId="33" applyFont="1" applyFill="1" applyBorder="1" applyAlignment="1" applyProtection="1">
      <alignment horizontal="left"/>
      <protection/>
    </xf>
    <xf numFmtId="0" fontId="5" fillId="36" borderId="18" xfId="33" applyFont="1" applyFill="1" applyBorder="1" applyProtection="1">
      <alignment/>
      <protection/>
    </xf>
    <xf numFmtId="0" fontId="5" fillId="36" borderId="19" xfId="33" applyFill="1" applyBorder="1" applyProtection="1">
      <alignment/>
      <protection/>
    </xf>
    <xf numFmtId="0" fontId="5" fillId="36" borderId="0" xfId="33" applyFill="1" applyBorder="1" applyProtection="1">
      <alignment/>
      <protection/>
    </xf>
    <xf numFmtId="0" fontId="5" fillId="36" borderId="12" xfId="33" applyFill="1" applyBorder="1" applyProtection="1">
      <alignment/>
      <protection/>
    </xf>
    <xf numFmtId="0" fontId="5" fillId="36" borderId="16" xfId="33" applyFont="1" applyFill="1" applyBorder="1" applyProtection="1">
      <alignment/>
      <protection/>
    </xf>
    <xf numFmtId="0" fontId="5" fillId="36" borderId="13" xfId="33" applyFill="1" applyBorder="1" applyProtection="1">
      <alignment/>
      <protection/>
    </xf>
    <xf numFmtId="0" fontId="6" fillId="36" borderId="18" xfId="33" applyFont="1" applyFill="1" applyBorder="1" applyAlignment="1" applyProtection="1">
      <alignment horizontal="center"/>
      <protection/>
    </xf>
    <xf numFmtId="0" fontId="6" fillId="36" borderId="11" xfId="33" applyFont="1" applyFill="1" applyBorder="1" applyAlignment="1" applyProtection="1">
      <alignment horizontal="center"/>
      <protection/>
    </xf>
    <xf numFmtId="0" fontId="6" fillId="36" borderId="20" xfId="33" applyFont="1" applyFill="1" applyBorder="1" applyAlignment="1" applyProtection="1">
      <alignment horizontal="center"/>
      <protection/>
    </xf>
    <xf numFmtId="9" fontId="6" fillId="36" borderId="13" xfId="33" applyNumberFormat="1" applyFont="1" applyFill="1" applyBorder="1" applyAlignment="1" applyProtection="1">
      <alignment horizontal="center"/>
      <protection/>
    </xf>
    <xf numFmtId="9" fontId="6" fillId="36" borderId="20" xfId="33" applyNumberFormat="1" applyFont="1" applyFill="1" applyBorder="1" applyAlignment="1" applyProtection="1">
      <alignment horizontal="center"/>
      <protection/>
    </xf>
    <xf numFmtId="0" fontId="6" fillId="36" borderId="13" xfId="33" applyFont="1" applyFill="1" applyBorder="1" applyAlignment="1" applyProtection="1">
      <alignment horizontal="center"/>
      <protection/>
    </xf>
    <xf numFmtId="2" fontId="6" fillId="36" borderId="10" xfId="33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 textRotation="90" wrapText="1"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textRotation="90"/>
      <protection/>
    </xf>
    <xf numFmtId="0" fontId="4" fillId="0" borderId="20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/>
      <protection locked="0"/>
    </xf>
    <xf numFmtId="49" fontId="5" fillId="36" borderId="0" xfId="33" applyNumberFormat="1" applyFill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/>
    </xf>
    <xf numFmtId="4" fontId="13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textRotation="90" wrapText="1"/>
      <protection/>
    </xf>
    <xf numFmtId="0" fontId="0" fillId="0" borderId="21" xfId="0" applyFont="1" applyBorder="1" applyAlignment="1" applyProtection="1">
      <alignment horizontal="center" vertical="center" textRotation="90" wrapText="1"/>
      <protection/>
    </xf>
    <xf numFmtId="0" fontId="0" fillId="0" borderId="20" xfId="0" applyFont="1" applyBorder="1" applyAlignment="1" applyProtection="1">
      <alignment textRotation="90"/>
      <protection/>
    </xf>
    <xf numFmtId="0" fontId="3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textRotation="90" wrapText="1"/>
      <protection/>
    </xf>
    <xf numFmtId="0" fontId="4" fillId="0" borderId="21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21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36" borderId="0" xfId="33" applyFont="1" applyFill="1" applyAlignment="1" applyProtection="1">
      <alignment horizontal="center"/>
      <protection locked="0"/>
    </xf>
    <xf numFmtId="0" fontId="5" fillId="36" borderId="0" xfId="33" applyFill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4" fontId="33" fillId="0" borderId="10" xfId="0" applyNumberFormat="1" applyFont="1" applyBorder="1" applyAlignment="1" applyProtection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Βεβαίωση Αποδοχών Κενή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4</xdr:col>
      <xdr:colOff>180975</xdr:colOff>
      <xdr:row>4</xdr:row>
      <xdr:rowOff>0</xdr:rowOff>
    </xdr:to>
    <xdr:pic>
      <xdr:nvPicPr>
        <xdr:cNvPr id="1" name="Picture 1" descr="eth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2860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36"/>
  </sheetPr>
  <dimension ref="A1:P2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6.00390625" style="6" customWidth="1"/>
    <col min="2" max="5" width="10.8515625" style="6" customWidth="1"/>
    <col min="6" max="6" width="14.7109375" style="6" customWidth="1"/>
    <col min="7" max="7" width="10.00390625" style="6" customWidth="1"/>
    <col min="8" max="8" width="8.8515625" style="6" customWidth="1"/>
    <col min="9" max="9" width="5.421875" style="6" customWidth="1"/>
    <col min="10" max="10" width="8.57421875" style="6" customWidth="1"/>
    <col min="11" max="11" width="10.28125" style="6" customWidth="1"/>
    <col min="12" max="12" width="10.8515625" style="6" customWidth="1"/>
    <col min="13" max="13" width="9.140625" style="6" customWidth="1"/>
    <col min="14" max="14" width="13.7109375" style="6" customWidth="1"/>
    <col min="15" max="16384" width="9.140625" style="6" customWidth="1"/>
  </cols>
  <sheetData>
    <row r="1" spans="1:15" ht="12.75">
      <c r="A1" s="83" t="s">
        <v>37</v>
      </c>
      <c r="B1" s="83" t="s">
        <v>38</v>
      </c>
      <c r="C1" s="83" t="s">
        <v>75</v>
      </c>
      <c r="D1" s="84" t="s">
        <v>40</v>
      </c>
      <c r="E1" s="83" t="s">
        <v>76</v>
      </c>
      <c r="F1" s="83" t="s">
        <v>103</v>
      </c>
      <c r="G1" s="83" t="s">
        <v>114</v>
      </c>
      <c r="H1" s="83" t="s">
        <v>115</v>
      </c>
      <c r="I1" s="83" t="s">
        <v>120</v>
      </c>
      <c r="J1" s="83" t="s">
        <v>121</v>
      </c>
      <c r="K1" s="83" t="s">
        <v>122</v>
      </c>
      <c r="L1" s="83" t="s">
        <v>77</v>
      </c>
      <c r="M1" s="83" t="s">
        <v>67</v>
      </c>
      <c r="N1" s="83" t="s">
        <v>80</v>
      </c>
      <c r="O1" s="11"/>
    </row>
    <row r="2" spans="1:14" ht="12.75">
      <c r="A2" s="85" t="s">
        <v>82</v>
      </c>
      <c r="B2" s="76" t="s">
        <v>83</v>
      </c>
      <c r="C2" s="76" t="s">
        <v>84</v>
      </c>
      <c r="D2" s="77" t="s">
        <v>85</v>
      </c>
      <c r="E2" s="76" t="s">
        <v>88</v>
      </c>
      <c r="F2" s="86" t="s">
        <v>109</v>
      </c>
      <c r="G2" s="97">
        <v>23.58</v>
      </c>
      <c r="H2" s="97">
        <v>15.67</v>
      </c>
      <c r="I2" s="97">
        <v>3</v>
      </c>
      <c r="J2" s="97">
        <v>2</v>
      </c>
      <c r="K2" s="97">
        <v>20</v>
      </c>
      <c r="L2" s="76" t="s">
        <v>89</v>
      </c>
      <c r="M2" s="77" t="s">
        <v>86</v>
      </c>
      <c r="N2" s="76" t="s">
        <v>90</v>
      </c>
    </row>
    <row r="3" spans="1:14" ht="12.75">
      <c r="A3" s="85" t="s">
        <v>97</v>
      </c>
      <c r="B3" s="76" t="s">
        <v>98</v>
      </c>
      <c r="C3" s="76" t="s">
        <v>99</v>
      </c>
      <c r="D3" s="77">
        <v>119506524</v>
      </c>
      <c r="E3" s="76" t="s">
        <v>88</v>
      </c>
      <c r="F3" s="86" t="s">
        <v>104</v>
      </c>
      <c r="G3" s="97">
        <v>30.21</v>
      </c>
      <c r="H3" s="97">
        <v>19.45</v>
      </c>
      <c r="I3" s="97">
        <v>1</v>
      </c>
      <c r="J3" s="97"/>
      <c r="K3" s="97"/>
      <c r="L3" s="76" t="s">
        <v>89</v>
      </c>
      <c r="M3" s="77" t="s">
        <v>87</v>
      </c>
      <c r="N3" s="76" t="s">
        <v>90</v>
      </c>
    </row>
    <row r="4" spans="1:14" ht="12.75">
      <c r="A4" s="76" t="s">
        <v>101</v>
      </c>
      <c r="B4" s="76"/>
      <c r="C4" s="76"/>
      <c r="D4" s="77"/>
      <c r="E4" s="76" t="s">
        <v>88</v>
      </c>
      <c r="F4" s="87" t="s">
        <v>109</v>
      </c>
      <c r="G4" s="97">
        <v>23.58</v>
      </c>
      <c r="H4" s="97">
        <v>15.67</v>
      </c>
      <c r="I4" s="97">
        <v>3</v>
      </c>
      <c r="J4" s="97">
        <v>2</v>
      </c>
      <c r="K4" s="97">
        <v>20</v>
      </c>
      <c r="L4" s="76"/>
      <c r="M4" s="76"/>
      <c r="N4" s="76"/>
    </row>
    <row r="5" spans="1:14" ht="12.75">
      <c r="A5" s="76" t="s">
        <v>96</v>
      </c>
      <c r="B5" s="76"/>
      <c r="C5" s="76"/>
      <c r="D5" s="77"/>
      <c r="E5" s="76" t="s">
        <v>100</v>
      </c>
      <c r="F5" s="86" t="s">
        <v>104</v>
      </c>
      <c r="G5" s="97">
        <v>28.06</v>
      </c>
      <c r="H5" s="97">
        <v>16</v>
      </c>
      <c r="I5" s="97">
        <v>1</v>
      </c>
      <c r="J5" s="97"/>
      <c r="K5" s="97"/>
      <c r="L5" s="76"/>
      <c r="M5" s="76"/>
      <c r="N5" s="76"/>
    </row>
    <row r="6" spans="1:16" ht="12.75">
      <c r="A6" s="76"/>
      <c r="B6" s="76"/>
      <c r="C6" s="76"/>
      <c r="D6" s="88"/>
      <c r="E6" s="76"/>
      <c r="F6" s="86"/>
      <c r="G6" s="97"/>
      <c r="H6" s="97"/>
      <c r="I6" s="97"/>
      <c r="J6" s="97"/>
      <c r="K6" s="97"/>
      <c r="L6" s="76"/>
      <c r="M6" s="76"/>
      <c r="N6" s="76"/>
      <c r="P6" s="98"/>
    </row>
    <row r="7" ht="12.75">
      <c r="P7" s="98"/>
    </row>
    <row r="8" spans="5:16" ht="12.75">
      <c r="E8" s="7"/>
      <c r="F8" s="7"/>
      <c r="G8" s="7"/>
      <c r="H8" s="7"/>
      <c r="I8" s="7"/>
      <c r="J8" s="7"/>
      <c r="K8" s="7"/>
      <c r="L8" s="7"/>
      <c r="P8" s="98"/>
    </row>
    <row r="9" spans="5:16" ht="12.75">
      <c r="E9" s="7" t="s">
        <v>110</v>
      </c>
      <c r="F9" s="7"/>
      <c r="G9" s="7"/>
      <c r="H9" s="7"/>
      <c r="I9" s="7"/>
      <c r="J9" s="7"/>
      <c r="K9" s="7"/>
      <c r="L9" s="7"/>
      <c r="P9" s="98"/>
    </row>
    <row r="10" spans="3:12" ht="12.75">
      <c r="C10" s="6" t="s">
        <v>40</v>
      </c>
      <c r="E10" s="93" t="s">
        <v>111</v>
      </c>
      <c r="F10" s="7"/>
      <c r="G10" s="7"/>
      <c r="H10" s="7"/>
      <c r="I10" s="7"/>
      <c r="J10" s="7"/>
      <c r="K10" s="7"/>
      <c r="L10" s="7"/>
    </row>
    <row r="12" spans="3:12" ht="12.75">
      <c r="C12" s="6" t="s">
        <v>91</v>
      </c>
      <c r="E12" s="7" t="s">
        <v>92</v>
      </c>
      <c r="F12" s="7"/>
      <c r="G12" s="7"/>
      <c r="H12" s="7"/>
      <c r="I12" s="7"/>
      <c r="J12" s="7"/>
      <c r="K12" s="7"/>
      <c r="L12" s="7"/>
    </row>
    <row r="13" spans="5:12" ht="12.75">
      <c r="E13" s="7"/>
      <c r="F13" s="7"/>
      <c r="G13" s="7"/>
      <c r="H13" s="7"/>
      <c r="I13" s="7"/>
      <c r="J13" s="7"/>
      <c r="K13" s="7"/>
      <c r="L13" s="7"/>
    </row>
    <row r="14" spans="3:12" ht="12.75">
      <c r="C14" s="6" t="s">
        <v>93</v>
      </c>
      <c r="E14" s="7" t="s">
        <v>94</v>
      </c>
      <c r="F14" s="7"/>
      <c r="G14" s="7"/>
      <c r="H14" s="7"/>
      <c r="I14" s="7"/>
      <c r="J14" s="7"/>
      <c r="K14" s="7"/>
      <c r="L14" s="7"/>
    </row>
    <row r="16" spans="3:12" ht="12.75">
      <c r="C16" s="6" t="s">
        <v>105</v>
      </c>
      <c r="E16" s="92">
        <v>246</v>
      </c>
      <c r="F16" s="96"/>
      <c r="G16" s="89"/>
      <c r="H16" s="89"/>
      <c r="I16" s="89"/>
      <c r="J16" s="89"/>
      <c r="K16" s="89"/>
      <c r="L16" s="90"/>
    </row>
    <row r="17" spans="3:12" ht="12.75">
      <c r="C17" s="91"/>
      <c r="D17" s="91"/>
      <c r="E17" s="95"/>
      <c r="F17" s="96"/>
      <c r="G17" s="89"/>
      <c r="H17" s="89"/>
      <c r="I17" s="89"/>
      <c r="J17" s="89"/>
      <c r="K17" s="89"/>
      <c r="L17" s="90"/>
    </row>
    <row r="18" spans="3:12" ht="12.75">
      <c r="C18" s="91"/>
      <c r="D18" s="91"/>
      <c r="E18" s="95"/>
      <c r="F18" s="95"/>
      <c r="G18" s="91"/>
      <c r="H18" s="91"/>
      <c r="I18" s="91"/>
      <c r="J18" s="91"/>
      <c r="K18" s="91"/>
      <c r="L18" s="91"/>
    </row>
    <row r="19" spans="3:12" ht="12.75">
      <c r="C19" s="91"/>
      <c r="D19" s="91"/>
      <c r="E19" s="95"/>
      <c r="F19" s="95"/>
      <c r="G19" s="91"/>
      <c r="H19" s="91"/>
      <c r="I19" s="91"/>
      <c r="J19" s="91"/>
      <c r="K19" s="91"/>
      <c r="L19" s="91"/>
    </row>
    <row r="20" spans="3:7" ht="12.75">
      <c r="C20" s="91"/>
      <c r="D20" s="91"/>
      <c r="E20" s="95"/>
      <c r="F20" s="95"/>
      <c r="G20" s="91"/>
    </row>
    <row r="21" spans="3:7" ht="12.75">
      <c r="C21" s="91"/>
      <c r="D21" s="91"/>
      <c r="E21" s="95"/>
      <c r="F21" s="95"/>
      <c r="G21" s="91"/>
    </row>
    <row r="22" spans="1:7" ht="15">
      <c r="A22" s="102" t="s">
        <v>116</v>
      </c>
      <c r="B22" s="99" t="s">
        <v>117</v>
      </c>
      <c r="C22" s="100"/>
      <c r="D22" s="100"/>
      <c r="E22" s="101"/>
      <c r="F22" s="101"/>
      <c r="G22" s="100"/>
    </row>
    <row r="23" spans="1:7" ht="12.75">
      <c r="A23" s="99"/>
      <c r="B23" s="99" t="s">
        <v>118</v>
      </c>
      <c r="C23" s="99"/>
      <c r="D23" s="91"/>
      <c r="E23" s="91"/>
      <c r="F23" s="91"/>
      <c r="G23" s="91"/>
    </row>
    <row r="24" spans="1:6" ht="12.75">
      <c r="A24" s="99"/>
      <c r="B24" s="100" t="s">
        <v>126</v>
      </c>
      <c r="C24" s="100"/>
      <c r="D24" s="101"/>
      <c r="E24" s="101"/>
      <c r="F24" s="100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Z36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6" sqref="B56"/>
    </sheetView>
  </sheetViews>
  <sheetFormatPr defaultColWidth="9.140625" defaultRowHeight="12.75"/>
  <cols>
    <col min="1" max="1" width="3.57421875" style="8" customWidth="1"/>
    <col min="2" max="2" width="13.28125" style="8" customWidth="1"/>
    <col min="3" max="3" width="10.57421875" style="8" bestFit="1" customWidth="1"/>
    <col min="4" max="4" width="10.7109375" style="8" customWidth="1"/>
    <col min="5" max="5" width="11.140625" style="8" customWidth="1"/>
    <col min="6" max="7" width="8.28125" style="8" customWidth="1"/>
    <col min="8" max="8" width="9.28125" style="8" customWidth="1"/>
    <col min="9" max="9" width="6.28125" style="8" customWidth="1"/>
    <col min="10" max="10" width="9.140625" style="8" customWidth="1"/>
    <col min="11" max="11" width="11.8515625" style="8" customWidth="1"/>
    <col min="12" max="12" width="3.8515625" style="8" customWidth="1"/>
    <col min="13" max="13" width="6.8515625" style="8" customWidth="1"/>
    <col min="14" max="14" width="3.7109375" style="8" customWidth="1"/>
    <col min="15" max="15" width="6.7109375" style="8" customWidth="1"/>
    <col min="16" max="16" width="5.421875" style="8" customWidth="1"/>
    <col min="17" max="17" width="5.57421875" style="8" customWidth="1"/>
    <col min="18" max="18" width="10.8515625" style="8" bestFit="1" customWidth="1"/>
    <col min="19" max="19" width="6.00390625" style="8" customWidth="1"/>
    <col min="20" max="20" width="10.140625" style="8" bestFit="1" customWidth="1"/>
    <col min="21" max="21" width="8.28125" style="8" customWidth="1"/>
    <col min="22" max="22" width="11.140625" style="8" bestFit="1" customWidth="1"/>
    <col min="23" max="23" width="8.7109375" style="8" customWidth="1"/>
    <col min="24" max="24" width="15.140625" style="8" customWidth="1"/>
    <col min="25" max="25" width="10.28125" style="8" customWidth="1"/>
    <col min="26" max="26" width="11.8515625" style="8" customWidth="1"/>
    <col min="27" max="16384" width="9.140625" style="8" customWidth="1"/>
  </cols>
  <sheetData>
    <row r="1" spans="1:25" ht="12.75">
      <c r="A1" s="8" t="s">
        <v>0</v>
      </c>
      <c r="F1" s="114" t="s">
        <v>9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9" t="s">
        <v>74</v>
      </c>
      <c r="Y1" s="9">
        <f ca="1">YEAR(TODAY())</f>
        <v>2008</v>
      </c>
    </row>
    <row r="2" spans="6:23" ht="12.75"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2:23" ht="24.75" customHeight="1">
      <c r="B3" s="8" t="s">
        <v>95</v>
      </c>
      <c r="C3" s="10" t="str">
        <f>Βοηθητικό!E12</f>
        <v>ΛΥΚ ΤΑΞΕΙΣ ΖΙΤΣΑΣ</v>
      </c>
      <c r="F3" s="115" t="s">
        <v>102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5" spans="1:26" ht="15" customHeight="1">
      <c r="A5" s="134" t="s">
        <v>1</v>
      </c>
      <c r="B5" s="116" t="s">
        <v>2</v>
      </c>
      <c r="C5" s="116"/>
      <c r="D5" s="116"/>
      <c r="E5" s="116"/>
      <c r="F5" s="116"/>
      <c r="G5" s="72"/>
      <c r="H5" s="117" t="s">
        <v>21</v>
      </c>
      <c r="I5" s="125" t="s">
        <v>4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22" t="s">
        <v>6</v>
      </c>
      <c r="Y5" s="111" t="s">
        <v>81</v>
      </c>
      <c r="Z5" s="107" t="s">
        <v>7</v>
      </c>
    </row>
    <row r="6" spans="1:26" ht="15" customHeight="1">
      <c r="A6" s="134"/>
      <c r="B6" s="17"/>
      <c r="C6" s="17"/>
      <c r="D6" s="17"/>
      <c r="E6" s="17"/>
      <c r="F6" s="17"/>
      <c r="G6" s="73"/>
      <c r="H6" s="118"/>
      <c r="I6" s="128" t="s">
        <v>106</v>
      </c>
      <c r="J6" s="129"/>
      <c r="K6" s="124" t="s">
        <v>28</v>
      </c>
      <c r="L6" s="125" t="s">
        <v>123</v>
      </c>
      <c r="M6" s="127"/>
      <c r="N6" s="125" t="s">
        <v>125</v>
      </c>
      <c r="O6" s="127"/>
      <c r="P6" s="125" t="s">
        <v>124</v>
      </c>
      <c r="Q6" s="127"/>
      <c r="R6" s="123" t="s">
        <v>29</v>
      </c>
      <c r="S6" s="123"/>
      <c r="T6" s="120"/>
      <c r="U6" s="120"/>
      <c r="V6" s="120" t="s">
        <v>35</v>
      </c>
      <c r="W6" s="122" t="s">
        <v>5</v>
      </c>
      <c r="X6" s="122"/>
      <c r="Y6" s="112"/>
      <c r="Z6" s="108"/>
    </row>
    <row r="7" spans="1:26" ht="81.75" customHeight="1">
      <c r="A7" s="134"/>
      <c r="B7" s="16" t="s">
        <v>79</v>
      </c>
      <c r="C7" s="16" t="s">
        <v>78</v>
      </c>
      <c r="D7" s="18" t="s">
        <v>3</v>
      </c>
      <c r="E7" s="18" t="s">
        <v>64</v>
      </c>
      <c r="F7" s="19" t="s">
        <v>8</v>
      </c>
      <c r="G7" s="74" t="s">
        <v>103</v>
      </c>
      <c r="H7" s="119"/>
      <c r="I7" s="128"/>
      <c r="J7" s="129"/>
      <c r="K7" s="121"/>
      <c r="L7" s="137"/>
      <c r="M7" s="138"/>
      <c r="N7" s="137"/>
      <c r="O7" s="138"/>
      <c r="P7" s="137"/>
      <c r="Q7" s="138"/>
      <c r="R7" s="19" t="s">
        <v>107</v>
      </c>
      <c r="S7" s="130" t="s">
        <v>108</v>
      </c>
      <c r="T7" s="131"/>
      <c r="U7" s="19" t="s">
        <v>30</v>
      </c>
      <c r="V7" s="121"/>
      <c r="W7" s="122"/>
      <c r="X7" s="122"/>
      <c r="Y7" s="113"/>
      <c r="Z7" s="109"/>
    </row>
    <row r="8" spans="1:26" ht="19.5" customHeight="1">
      <c r="A8" s="16"/>
      <c r="B8" s="16"/>
      <c r="C8" s="16"/>
      <c r="D8" s="18"/>
      <c r="E8" s="18"/>
      <c r="F8" s="19"/>
      <c r="G8" s="74"/>
      <c r="H8" s="82"/>
      <c r="I8" s="106" t="s">
        <v>119</v>
      </c>
      <c r="J8" s="79"/>
      <c r="K8" s="79"/>
      <c r="L8" s="105" t="s">
        <v>119</v>
      </c>
      <c r="M8" s="139"/>
      <c r="N8" s="105" t="s">
        <v>119</v>
      </c>
      <c r="O8" s="139"/>
      <c r="P8" s="105" t="s">
        <v>119</v>
      </c>
      <c r="Q8" s="79"/>
      <c r="R8" s="19"/>
      <c r="S8" s="105" t="s">
        <v>119</v>
      </c>
      <c r="T8" s="19"/>
      <c r="U8" s="19"/>
      <c r="V8" s="79"/>
      <c r="W8" s="78"/>
      <c r="X8" s="78"/>
      <c r="Y8" s="81"/>
      <c r="Z8" s="80"/>
    </row>
    <row r="9" spans="1:26" ht="24.75" customHeight="1">
      <c r="A9" s="17">
        <v>1</v>
      </c>
      <c r="B9" s="20" t="str">
        <f>IF(ISTEXT(Βοηθητικό!A2),Βοηθητικό!A2,"")</f>
        <v>Καραφέρη </v>
      </c>
      <c r="C9" s="20" t="str">
        <f>IF(ISTEXT(Βοηθητικό!B2),Βοηθητικό!B2,"")</f>
        <v>Σεβαστή</v>
      </c>
      <c r="D9" s="20" t="str">
        <f>IF(ISTEXT(Βοηθητικό!C2),Βοηθητικό!C2,"")</f>
        <v>Χριστόφορος</v>
      </c>
      <c r="E9" s="103" t="str">
        <f>IF(ISTEXT(Βοηθητικό!D2),Βοηθητικό!D2,"")</f>
        <v>042675171</v>
      </c>
      <c r="F9" s="22" t="str">
        <f>IF(ISTEXT(Βοηθητικό!E2),Βοηθητικό!E2,"")</f>
        <v>Καθαρίστρια</v>
      </c>
      <c r="G9" s="75" t="str">
        <f>Βοηθητικό!F2</f>
        <v>Σύμβαση έργου</v>
      </c>
      <c r="H9" s="23">
        <f>IF(ISTEXT(Βοηθητικό!A2),Βοηθητικό!$E$16,"")</f>
        <v>246</v>
      </c>
      <c r="I9" s="104">
        <f>Βοηθητικό!G2</f>
        <v>23.58</v>
      </c>
      <c r="J9" s="23">
        <f>ROUND(H9*Βοηθητικό!G2/100,2)</f>
        <v>58.01</v>
      </c>
      <c r="K9" s="23">
        <f>IF(ISNUMBER(H9),H9+J9,"")</f>
        <v>304.01</v>
      </c>
      <c r="L9" s="140">
        <f>IF(Βοηθητικό!I2&lt;&gt;0,Βοηθητικό!I2,"")</f>
        <v>3</v>
      </c>
      <c r="M9" s="23">
        <f>IF(ISNUMBER(H9),(ROUND(L9%*H9,2)),"")</f>
        <v>7.38</v>
      </c>
      <c r="N9" s="140">
        <f>IF(Βοηθητικό!J2&lt;&gt;0,Βοηθητικό!J2,"")</f>
        <v>2</v>
      </c>
      <c r="O9" s="23">
        <f>IF(AND(ISNUMBER(H9),Βοηθητικό!J2&lt;&gt;0),(ROUND(N9%*M9,2)),"")</f>
        <v>0.15</v>
      </c>
      <c r="P9" s="140">
        <f>IF(Βοηθητικό!K2&lt;&gt;0,Βοηθητικό!K2,"")</f>
        <v>20</v>
      </c>
      <c r="Q9" s="23">
        <f>IF(AND(ISNUMBER(H9),Βοηθητικό!K2&lt;&gt;0),(ROUND(20%*O9,2)),"")</f>
        <v>0.03</v>
      </c>
      <c r="R9" s="23">
        <f>IF(ISNUMBER(J9),J9,"")</f>
        <v>58.01</v>
      </c>
      <c r="S9" s="104">
        <f>Βοηθητικό!H2</f>
        <v>15.67</v>
      </c>
      <c r="T9" s="23">
        <f>ROUND(H9*Βοηθητικό!H2/100,2)</f>
        <v>38.55</v>
      </c>
      <c r="U9" s="23">
        <f>IF(ISNUMBER(H9),R9+T9,"")</f>
        <v>96.56</v>
      </c>
      <c r="V9" s="23">
        <f>IF(ISNUMBER(H9),Φόρος!E7,"")</f>
        <v>35.89</v>
      </c>
      <c r="W9" s="23">
        <f>IF(ISNUMBER(H9),SUM(M9:Q9,V9),"")</f>
        <v>65.45</v>
      </c>
      <c r="X9" s="23">
        <f>IF(ISNUMBER(K9),K9-W9,"")</f>
        <v>238.56</v>
      </c>
      <c r="Y9" s="23">
        <f>IF(ISNUMBER(H9),X9-U9,"")</f>
        <v>142</v>
      </c>
      <c r="Z9" s="24"/>
    </row>
    <row r="10" spans="1:26" ht="24.75" customHeight="1">
      <c r="A10" s="17"/>
      <c r="B10" s="20" t="str">
        <f>IF(ISTEXT(Βοηθητικό!A3),Βοηθητικό!A3,"")</f>
        <v>Γκόγκου</v>
      </c>
      <c r="C10" s="20" t="str">
        <f>IF(ISTEXT(Βοηθητικό!B3),Βοηθητικό!B3,"")</f>
        <v>Γεωργία</v>
      </c>
      <c r="D10" s="20" t="str">
        <f>IF(ISTEXT(Βοηθητικό!C3),Βοηθητικό!C3,"")</f>
        <v>Ευάγγελος</v>
      </c>
      <c r="E10" s="21">
        <f>IF(ISTEXT(Βοηθητικό!D3),Βοηθητικό!D3,"")</f>
      </c>
      <c r="F10" s="22" t="str">
        <f>IF(ISTEXT(Βοηθητικό!E3),Βοηθητικό!E3,"")</f>
        <v>Καθαρίστρια</v>
      </c>
      <c r="G10" s="75" t="str">
        <f>Βοηθητικό!F3</f>
        <v>Αορίστου Χρόνου</v>
      </c>
      <c r="H10" s="23">
        <f>IF(ISTEXT(Βοηθητικό!A3),Βοηθητικό!$E$16,"")</f>
        <v>246</v>
      </c>
      <c r="I10" s="104">
        <f>Βοηθητικό!G3</f>
        <v>30.21</v>
      </c>
      <c r="J10" s="23">
        <f>ROUND(H10*Βοηθητικό!G3/100,2)</f>
        <v>74.32</v>
      </c>
      <c r="K10" s="23">
        <f>IF(ISNUMBER(H10),H10+J10,"")</f>
        <v>320.32</v>
      </c>
      <c r="L10" s="140">
        <f>IF(Βοηθητικό!I3&lt;&gt;0,Βοηθητικό!I3,"")</f>
        <v>1</v>
      </c>
      <c r="M10" s="23">
        <f>IF(ISNUMBER(H10),(ROUND(L10%*H10,2)),"")</f>
        <v>2.46</v>
      </c>
      <c r="N10" s="140">
        <f>IF(Βοηθητικό!J3&lt;&gt;0,Βοηθητικό!J3,"")</f>
      </c>
      <c r="O10" s="23">
        <f>IF(AND(ISNUMBER(H10),Βοηθητικό!J3&lt;&gt;0),(ROUND(N10%*M10,2)),"")</f>
      </c>
      <c r="P10" s="140">
        <f>IF(Βοηθητικό!K3&lt;&gt;0,Βοηθητικό!K3,"")</f>
      </c>
      <c r="Q10" s="23">
        <f>IF(AND(ISNUMBER(H10),Βοηθητικό!K3&lt;&gt;0),(ROUND(20%*O10,2)),"")</f>
      </c>
      <c r="R10" s="23">
        <f>IF(ISNUMBER(J10),J10,"")</f>
        <v>74.32</v>
      </c>
      <c r="S10" s="104">
        <f>Βοηθητικό!H3</f>
        <v>19.45</v>
      </c>
      <c r="T10" s="23">
        <f>ROUND(H10*Βοηθητικό!H3/100,2)</f>
        <v>47.85</v>
      </c>
      <c r="U10" s="23">
        <f>IF(ISNUMBER(H10),R10+T10,"")</f>
        <v>122.16999999999999</v>
      </c>
      <c r="V10" s="23">
        <f>IF(ISNUMBER(H10),Φόρος!E8,"")</f>
        <v>37.69000000000001</v>
      </c>
      <c r="W10" s="23">
        <f>IF(ISNUMBER(H10),SUM(M10:Q10,V10),"")</f>
        <v>40.15000000000001</v>
      </c>
      <c r="X10" s="23">
        <f>IF(ISNUMBER(K10),K10-W10,"")</f>
        <v>280.16999999999996</v>
      </c>
      <c r="Y10" s="23">
        <f>IF(ISNUMBER(H10),X10-U10,"")</f>
        <v>157.99999999999997</v>
      </c>
      <c r="Z10" s="24"/>
    </row>
    <row r="11" spans="1:26" ht="24.75" customHeight="1">
      <c r="A11" s="17"/>
      <c r="B11" s="20" t="str">
        <f>IF(ISTEXT(Βοηθητικό!A4),Βοηθητικό!A4,"")</f>
        <v>ffffff</v>
      </c>
      <c r="C11" s="20">
        <f>IF(ISTEXT(Βοηθητικό!B4),Βοηθητικό!B4,"")</f>
      </c>
      <c r="D11" s="20">
        <f>IF(ISTEXT(Βοηθητικό!C4),Βοηθητικό!C4,"")</f>
      </c>
      <c r="E11" s="21">
        <f>IF(ISTEXT(Βοηθητικό!D4),Βοηθητικό!D4,"")</f>
      </c>
      <c r="F11" s="22" t="str">
        <f>IF(ISTEXT(Βοηθητικό!E4),Βοηθητικό!E4,"")</f>
        <v>Καθαρίστρια</v>
      </c>
      <c r="G11" s="75" t="str">
        <f>Βοηθητικό!F4</f>
        <v>Σύμβαση έργου</v>
      </c>
      <c r="H11" s="23">
        <f>IF(ISTEXT(Βοηθητικό!A4),Βοηθητικό!$E$16,"")</f>
        <v>246</v>
      </c>
      <c r="I11" s="104">
        <f>Βοηθητικό!G4</f>
        <v>23.58</v>
      </c>
      <c r="J11" s="23">
        <f>ROUND(H11*Βοηθητικό!G4/100,2)</f>
        <v>58.01</v>
      </c>
      <c r="K11" s="23">
        <f>IF(ISNUMBER(H11),H11+J11,"")</f>
        <v>304.01</v>
      </c>
      <c r="L11" s="140">
        <f>IF(Βοηθητικό!I4&lt;&gt;0,Βοηθητικό!I4,"")</f>
        <v>3</v>
      </c>
      <c r="M11" s="23">
        <f>IF(ISNUMBER(H11),(ROUND(L11%*H11,2)),"")</f>
        <v>7.38</v>
      </c>
      <c r="N11" s="140">
        <f>IF(Βοηθητικό!J4&lt;&gt;0,Βοηθητικό!J4,"")</f>
        <v>2</v>
      </c>
      <c r="O11" s="23">
        <f>IF(AND(ISNUMBER(H11),Βοηθητικό!J4&lt;&gt;0),(ROUND(N11%*M11,2)),"")</f>
        <v>0.15</v>
      </c>
      <c r="P11" s="140">
        <f>IF(Βοηθητικό!K4&lt;&gt;0,Βοηθητικό!K4,"")</f>
        <v>20</v>
      </c>
      <c r="Q11" s="23">
        <f>IF(AND(ISNUMBER(H11),Βοηθητικό!K4&lt;&gt;0),(ROUND(20%*O11,2)),"")</f>
        <v>0.03</v>
      </c>
      <c r="R11" s="23">
        <f>IF(ISNUMBER(J11),J11,"")</f>
        <v>58.01</v>
      </c>
      <c r="S11" s="104">
        <f>Βοηθητικό!H4</f>
        <v>15.67</v>
      </c>
      <c r="T11" s="23">
        <f>ROUND(H11*Βοηθητικό!H4/100,2)</f>
        <v>38.55</v>
      </c>
      <c r="U11" s="23">
        <f>IF(ISNUMBER(H11),R11+T11,"")</f>
        <v>96.56</v>
      </c>
      <c r="V11" s="23">
        <f>IF(ISNUMBER(H11),Φόρος!E9,"")</f>
        <v>35.89</v>
      </c>
      <c r="W11" s="23">
        <f>IF(ISNUMBER(H11),SUM(M11:Q11,V11),"")</f>
        <v>65.45</v>
      </c>
      <c r="X11" s="23">
        <f>IF(ISNUMBER(K11),K11-W11,"")</f>
        <v>238.56</v>
      </c>
      <c r="Y11" s="23">
        <f>IF(ISNUMBER(H11),X11-U11,"")</f>
        <v>142</v>
      </c>
      <c r="Z11" s="24"/>
    </row>
    <row r="12" spans="1:26" ht="24.75" customHeight="1">
      <c r="A12" s="17"/>
      <c r="B12" s="20" t="str">
        <f>IF(ISTEXT(Βοηθητικό!A5),Βοηθητικό!A5,"")</f>
        <v>φφφφφφφ</v>
      </c>
      <c r="C12" s="20">
        <f>IF(ISTEXT(Βοηθητικό!B5),Βοηθητικό!B5,"")</f>
      </c>
      <c r="D12" s="20">
        <f>IF(ISTEXT(Βοηθητικό!C5),Βοηθητικό!C5,"")</f>
      </c>
      <c r="E12" s="21">
        <f>IF(ISTEXT(Βοηθητικό!D5),Βοηθητικό!D5,"")</f>
      </c>
      <c r="F12" s="22" t="str">
        <f>IF(ISTEXT(Βοηθητικό!E5),Βοηθητικό!E5,"")</f>
        <v>επιτστατης</v>
      </c>
      <c r="G12" s="75" t="str">
        <f>Βοηθητικό!F5</f>
        <v>Αορίστου Χρόνου</v>
      </c>
      <c r="H12" s="23">
        <f>IF(ISTEXT(Βοηθητικό!A5),Βοηθητικό!$E$16,"")</f>
        <v>246</v>
      </c>
      <c r="I12" s="104">
        <f>Βοηθητικό!G5</f>
        <v>28.06</v>
      </c>
      <c r="J12" s="23">
        <f>ROUND(H12*Βοηθητικό!G5/100,2)</f>
        <v>69.03</v>
      </c>
      <c r="K12" s="23">
        <f>IF(ISNUMBER(H12),H12+J12,"")</f>
        <v>315.03</v>
      </c>
      <c r="L12" s="140">
        <f>IF(Βοηθητικό!I5&lt;&gt;0,Βοηθητικό!I5,"")</f>
        <v>1</v>
      </c>
      <c r="M12" s="23">
        <f>IF(ISNUMBER(H12),(ROUND(L12%*H12,2)),"")</f>
        <v>2.46</v>
      </c>
      <c r="N12" s="140">
        <f>IF(Βοηθητικό!J5&lt;&gt;0,Βοηθητικό!J5,"")</f>
      </c>
      <c r="O12" s="23">
        <f>IF(AND(ISNUMBER(H12),Βοηθητικό!J5&lt;&gt;0),(ROUND(N12%*M12,2)),"")</f>
      </c>
      <c r="P12" s="140">
        <f>IF(Βοηθητικό!K5&lt;&gt;0,Βοηθητικό!K5,"")</f>
      </c>
      <c r="Q12" s="23">
        <f>IF(AND(ISNUMBER(H12),Βοηθητικό!K5&lt;&gt;0),(ROUND(20%*O12,2)),"")</f>
      </c>
      <c r="R12" s="23">
        <f>IF(ISNUMBER(J12),J12,"")</f>
        <v>69.03</v>
      </c>
      <c r="S12" s="104">
        <f>Βοηθητικό!H5</f>
        <v>16</v>
      </c>
      <c r="T12" s="23">
        <f>ROUND(H12*Βοηθητικό!H5/100,2)</f>
        <v>39.36</v>
      </c>
      <c r="U12" s="23">
        <f>IF(ISNUMBER(H12),R12+T12,"")</f>
        <v>108.39</v>
      </c>
      <c r="V12" s="23">
        <f>IF(ISNUMBER(H12),Φόρος!E10,"")</f>
        <v>40.17999999999998</v>
      </c>
      <c r="W12" s="23">
        <f>IF(ISNUMBER(H12),SUM(M12:Q12,V12),"")</f>
        <v>42.63999999999998</v>
      </c>
      <c r="X12" s="23">
        <f>IF(ISNUMBER(K12),K12-W12,"")</f>
        <v>272.39</v>
      </c>
      <c r="Y12" s="23">
        <f>IF(ISNUMBER(H12),X12-U12,"")</f>
        <v>164</v>
      </c>
      <c r="Z12" s="24"/>
    </row>
    <row r="13" spans="1:26" s="11" customFormat="1" ht="24.75" customHeight="1">
      <c r="A13" s="133" t="s">
        <v>5</v>
      </c>
      <c r="B13" s="133"/>
      <c r="C13" s="133"/>
      <c r="D13" s="133"/>
      <c r="E13" s="133"/>
      <c r="F13" s="133"/>
      <c r="G13" s="71"/>
      <c r="H13" s="23">
        <f aca="true" t="shared" si="0" ref="H13:X13">SUM(H9:H12)</f>
        <v>984</v>
      </c>
      <c r="I13" s="23"/>
      <c r="J13" s="23">
        <f t="shared" si="0"/>
        <v>259.37</v>
      </c>
      <c r="K13" s="23">
        <f t="shared" si="0"/>
        <v>1243.37</v>
      </c>
      <c r="L13" s="23"/>
      <c r="M13" s="23">
        <f t="shared" si="0"/>
        <v>19.68</v>
      </c>
      <c r="N13" s="23"/>
      <c r="O13" s="23">
        <f t="shared" si="0"/>
        <v>0.3</v>
      </c>
      <c r="P13" s="23"/>
      <c r="Q13" s="23">
        <f t="shared" si="0"/>
        <v>0.06</v>
      </c>
      <c r="R13" s="23">
        <f t="shared" si="0"/>
        <v>259.37</v>
      </c>
      <c r="S13" s="23"/>
      <c r="T13" s="23">
        <f t="shared" si="0"/>
        <v>164.31</v>
      </c>
      <c r="U13" s="23">
        <f t="shared" si="0"/>
        <v>423.67999999999995</v>
      </c>
      <c r="V13" s="23">
        <f t="shared" si="0"/>
        <v>149.64999999999998</v>
      </c>
      <c r="W13" s="23">
        <f t="shared" si="0"/>
        <v>213.69</v>
      </c>
      <c r="X13" s="23">
        <f t="shared" si="0"/>
        <v>1029.6799999999998</v>
      </c>
      <c r="Y13" s="23">
        <f>SUM(Y9:Y12)</f>
        <v>606</v>
      </c>
      <c r="Z13" s="25"/>
    </row>
    <row r="14" spans="1:25" s="11" customFormat="1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1" customFormat="1" ht="18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1" customFormat="1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13" ht="12.75">
      <c r="B17" s="132" t="s">
        <v>15</v>
      </c>
      <c r="C17" s="132"/>
      <c r="D17" s="132"/>
      <c r="E17" s="132"/>
      <c r="M17" s="8" t="s">
        <v>20</v>
      </c>
    </row>
    <row r="18" spans="1:13" ht="12.75">
      <c r="A18" s="8" t="s">
        <v>10</v>
      </c>
      <c r="M18" s="8" t="s">
        <v>16</v>
      </c>
    </row>
    <row r="19" spans="1:13" ht="12.75">
      <c r="A19" s="8" t="s">
        <v>11</v>
      </c>
      <c r="M19" s="8" t="s">
        <v>17</v>
      </c>
    </row>
    <row r="20" spans="1:13" ht="12.75">
      <c r="A20" s="8" t="s">
        <v>12</v>
      </c>
      <c r="M20" s="8" t="s">
        <v>18</v>
      </c>
    </row>
    <row r="21" ht="12.75">
      <c r="M21" s="8" t="s">
        <v>19</v>
      </c>
    </row>
    <row r="22" spans="4:19" ht="12.75">
      <c r="D22" s="8" t="s">
        <v>72</v>
      </c>
      <c r="E22" s="13">
        <v>38514</v>
      </c>
      <c r="Q22" s="8" t="s">
        <v>73</v>
      </c>
      <c r="R22" s="14">
        <v>38514</v>
      </c>
      <c r="S22" s="14"/>
    </row>
    <row r="24" spans="4:17" ht="12.75">
      <c r="D24" s="15" t="s">
        <v>13</v>
      </c>
      <c r="E24" s="8" t="s">
        <v>14</v>
      </c>
      <c r="O24" s="15" t="s">
        <v>13</v>
      </c>
      <c r="P24" s="15"/>
      <c r="Q24" s="8" t="s">
        <v>14</v>
      </c>
    </row>
    <row r="28" spans="4:25" ht="12.75">
      <c r="D28" s="8" t="str">
        <f>Βοηθητικό!E14</f>
        <v>ΛΑΜΠΡΟΣ ΚΑΡΑΚΩΣΤΑΣ</v>
      </c>
      <c r="O28" s="8" t="str">
        <f>Βοηθητικό!E14</f>
        <v>ΛΑΜΠΡΟΣ ΚΑΡΑΚΩΣΤΑΣ</v>
      </c>
      <c r="U28" s="110" t="s">
        <v>31</v>
      </c>
      <c r="V28" s="110"/>
      <c r="W28" s="110"/>
      <c r="X28" s="26"/>
      <c r="Y28" s="26"/>
    </row>
    <row r="29" spans="21:25" ht="12.75">
      <c r="U29" s="26"/>
      <c r="V29" s="26"/>
      <c r="W29" s="26"/>
      <c r="X29" s="26"/>
      <c r="Y29" s="26"/>
    </row>
    <row r="30" spans="21:25" ht="12.75">
      <c r="U30" s="26"/>
      <c r="V30" s="26"/>
      <c r="W30" s="26"/>
      <c r="X30" s="26"/>
      <c r="Y30" s="26"/>
    </row>
    <row r="31" spans="21:25" ht="12.75">
      <c r="U31" s="26" t="s">
        <v>32</v>
      </c>
      <c r="V31" s="26"/>
      <c r="W31" s="26"/>
      <c r="X31" s="27">
        <f>R13</f>
        <v>259.37</v>
      </c>
      <c r="Y31" s="27"/>
    </row>
    <row r="32" spans="21:25" ht="12.75">
      <c r="U32" s="26"/>
      <c r="V32" s="26"/>
      <c r="W32" s="26"/>
      <c r="X32" s="28"/>
      <c r="Y32" s="28"/>
    </row>
    <row r="33" spans="21:25" ht="12.75">
      <c r="U33" s="26" t="s">
        <v>33</v>
      </c>
      <c r="V33" s="26"/>
      <c r="W33" s="26"/>
      <c r="X33" s="27">
        <f>T13</f>
        <v>164.31</v>
      </c>
      <c r="Y33" s="27"/>
    </row>
    <row r="34" spans="21:25" ht="12.75">
      <c r="U34" s="26"/>
      <c r="V34" s="26"/>
      <c r="W34" s="26"/>
      <c r="X34" s="28"/>
      <c r="Y34" s="28"/>
    </row>
    <row r="35" spans="21:25" ht="12.75">
      <c r="U35" s="29" t="s">
        <v>34</v>
      </c>
      <c r="V35" s="26"/>
      <c r="W35" s="26"/>
      <c r="X35" s="27">
        <f>U13</f>
        <v>423.67999999999995</v>
      </c>
      <c r="Y35" s="27"/>
    </row>
    <row r="36" spans="21:25" ht="12.75">
      <c r="U36" s="26"/>
      <c r="V36" s="26"/>
      <c r="W36" s="26"/>
      <c r="X36" s="26"/>
      <c r="Y36" s="26"/>
    </row>
  </sheetData>
  <sheetProtection password="CCE9" sheet="1" objects="1" scenarios="1" selectLockedCells="1"/>
  <mergeCells count="21">
    <mergeCell ref="B17:E17"/>
    <mergeCell ref="A13:F13"/>
    <mergeCell ref="A5:A7"/>
    <mergeCell ref="L6:M7"/>
    <mergeCell ref="N6:O7"/>
    <mergeCell ref="P6:Q7"/>
    <mergeCell ref="R6:U6"/>
    <mergeCell ref="K6:K7"/>
    <mergeCell ref="I5:W5"/>
    <mergeCell ref="I6:J7"/>
    <mergeCell ref="S7:T7"/>
    <mergeCell ref="Z5:Z7"/>
    <mergeCell ref="U28:W28"/>
    <mergeCell ref="Y5:Y7"/>
    <mergeCell ref="F1:W2"/>
    <mergeCell ref="F3:W3"/>
    <mergeCell ref="B5:F5"/>
    <mergeCell ref="H5:H7"/>
    <mergeCell ref="V6:V7"/>
    <mergeCell ref="W6:W7"/>
    <mergeCell ref="X5:X7"/>
  </mergeCells>
  <printOptions/>
  <pageMargins left="0.2362204724409449" right="0.5511811023622047" top="0.4724409448818898" bottom="0.984251968503937" header="0.2755905511811024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E1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2.00390625" style="0" customWidth="1"/>
    <col min="2" max="2" width="11.140625" style="0" customWidth="1"/>
  </cols>
  <sheetData>
    <row r="1" ht="12.75">
      <c r="A1" t="s">
        <v>22</v>
      </c>
    </row>
    <row r="6" spans="1:5" s="2" customFormat="1" ht="12.75">
      <c r="A6" s="2" t="s">
        <v>23</v>
      </c>
      <c r="B6" s="2" t="s">
        <v>24</v>
      </c>
      <c r="C6" s="2" t="s">
        <v>25</v>
      </c>
      <c r="E6" s="2" t="s">
        <v>26</v>
      </c>
    </row>
    <row r="7" spans="1:5" ht="12.75">
      <c r="A7" t="str">
        <f>IF(ISTEXT(Βοηθητικό!A2),Βοηθητικό!A2,"")</f>
        <v>Καραφέρη </v>
      </c>
      <c r="B7" s="4">
        <f>IF(ISTEXT(Βοηθητικό!A2),(ROUND((Κατάσταση!H9-SUM(Κατάσταση!M9:Q9)-Κατάσταση!T9)*20%,2)),"")</f>
        <v>35.58</v>
      </c>
      <c r="C7" s="4">
        <f>IF(ISTEXT(Βοηθητικό!A2),(Κατάσταση!K9-(P8+SUM(Κατάσταση!M9:Q9)+Φόρος!B7+Κατάσταση!U9)),"")</f>
        <v>142.31</v>
      </c>
      <c r="D7" s="4"/>
      <c r="E7" s="4">
        <f>IF(ISTEXT(Βοηθητικό!A2),IF(MOD(C7,2)&lt;=0.5,B7+MOD(C7,2),B7-(2-MOD(C7,2))),"")</f>
        <v>35.89</v>
      </c>
    </row>
    <row r="8" spans="1:5" ht="12.75">
      <c r="A8" t="str">
        <f>IF(ISTEXT(Βοηθητικό!A3),Βοηθητικό!A3,"")</f>
        <v>Γκόγκου</v>
      </c>
      <c r="B8" s="4">
        <f>IF(ISTEXT(Βοηθητικό!A3),(ROUND((Κατάσταση!H10-SUM(Κατάσταση!M10:Q10)-Κατάσταση!T10)*20%,2)),"")</f>
        <v>39.14</v>
      </c>
      <c r="C8" s="4">
        <f>IF(ISTEXT(Βοηθητικό!A3),(Κατάσταση!K10-(P9+SUM(Κατάσταση!M10:Q10)+Φόρος!B8+Κατάσταση!U10)),"")</f>
        <v>156.55</v>
      </c>
      <c r="D8" s="4"/>
      <c r="E8" s="4">
        <f>IF(ISTEXT(Βοηθητικό!A3),IF(MOD(C8,2)&lt;=0.5,B8+MOD(C8,2),B8-(2-MOD(C8,2))),"")</f>
        <v>37.69000000000001</v>
      </c>
    </row>
    <row r="9" spans="1:5" ht="12.75">
      <c r="A9" t="str">
        <f>IF(ISTEXT(Βοηθητικό!A4),Βοηθητικό!A4,"")</f>
        <v>ffffff</v>
      </c>
      <c r="B9" s="4">
        <f>IF(ISTEXT(Βοηθητικό!A4),(ROUND((Κατάσταση!H11-SUM(Κατάσταση!M11:Q11)-Κατάσταση!T11)*20%,2)),"")</f>
        <v>35.58</v>
      </c>
      <c r="C9" s="4">
        <f>IF(ISTEXT(Βοηθητικό!A4),(Κατάσταση!K11-(P10+SUM(Κατάσταση!M11:Q11)+Φόρος!B9+Κατάσταση!U11)),"")</f>
        <v>142.31</v>
      </c>
      <c r="D9" s="4"/>
      <c r="E9" s="4">
        <f>IF(ISTEXT(Βοηθητικό!A4),IF(MOD(C9,2)&lt;=0.5,B9+MOD(C9,2),B9-(2-MOD(C9,2))),"")</f>
        <v>35.89</v>
      </c>
    </row>
    <row r="10" spans="1:5" ht="12.75">
      <c r="A10" t="str">
        <f>IF(ISTEXT(Βοηθητικό!A5),Βοηθητικό!A5,"")</f>
        <v>φφφφφφφ</v>
      </c>
      <c r="B10" s="4">
        <f>IF(ISTEXT(Βοηθητικό!A5),(ROUND((Κατάσταση!H12-SUM(Κατάσταση!M12:Q12)-Κατάσταση!T12)*20%,2)),"")</f>
        <v>40.84</v>
      </c>
      <c r="C10" s="4">
        <f>IF(ISTEXT(Βοηθητικό!A5),(Κατάσταση!K12-(P11+SUM(Κατάσταση!M12:Q12)+Φόρος!B10+Κατάσταση!U12)),"")</f>
        <v>163.33999999999997</v>
      </c>
      <c r="D10" s="4"/>
      <c r="E10" s="4">
        <f>IF(ISTEXT(Βοηθητικό!A5),IF(MOD(C10,2)&lt;=0.5,B10+MOD(C10,2),B10-(2-MOD(C10,2))),"")</f>
        <v>40.17999999999998</v>
      </c>
    </row>
    <row r="11" spans="1:5" s="1" customFormat="1" ht="15">
      <c r="A11" s="3" t="s">
        <v>27</v>
      </c>
      <c r="B11" s="5">
        <f>SUM(B7:B10)</f>
        <v>151.14</v>
      </c>
      <c r="C11" s="5">
        <f>SUM(C7:C10)</f>
        <v>604.51</v>
      </c>
      <c r="D11" s="5"/>
      <c r="E11" s="5">
        <f>SUM(E7:E10)</f>
        <v>149.64999999999998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P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.28125" style="30" customWidth="1"/>
    <col min="2" max="2" width="9.140625" style="30" customWidth="1"/>
    <col min="3" max="3" width="7.28125" style="30" customWidth="1"/>
    <col min="4" max="4" width="12.00390625" style="30" customWidth="1"/>
    <col min="5" max="5" width="9.28125" style="30" customWidth="1"/>
    <col min="6" max="6" width="10.421875" style="30" customWidth="1"/>
    <col min="7" max="7" width="12.28125" style="30" customWidth="1"/>
    <col min="8" max="9" width="12.140625" style="30" customWidth="1"/>
    <col min="10" max="10" width="11.8515625" style="30" customWidth="1"/>
    <col min="11" max="11" width="10.28125" style="30" customWidth="1"/>
    <col min="12" max="13" width="9.00390625" style="30" customWidth="1"/>
    <col min="14" max="14" width="9.140625" style="30" hidden="1" customWidth="1"/>
    <col min="15" max="15" width="8.421875" style="30" customWidth="1"/>
    <col min="16" max="16" width="9.140625" style="30" hidden="1" customWidth="1"/>
    <col min="17" max="16384" width="9.140625" style="30" customWidth="1"/>
  </cols>
  <sheetData>
    <row r="1" spans="2:3" ht="12.75">
      <c r="B1" s="31" t="s">
        <v>65</v>
      </c>
      <c r="C1" s="32">
        <v>1</v>
      </c>
    </row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2.75">
      <c r="A5" s="33"/>
      <c r="B5" s="34" t="s">
        <v>60</v>
      </c>
      <c r="C5" s="33"/>
      <c r="D5" s="33"/>
      <c r="E5" s="33"/>
      <c r="F5" s="33"/>
      <c r="G5" s="34" t="s">
        <v>58</v>
      </c>
      <c r="H5" s="33"/>
      <c r="I5" s="33"/>
      <c r="J5" s="33"/>
      <c r="K5" s="33"/>
      <c r="L5" s="33"/>
      <c r="M5" s="31" t="s">
        <v>66</v>
      </c>
    </row>
    <row r="6" spans="1:12" ht="12.75">
      <c r="A6" s="33"/>
      <c r="B6" s="34" t="s">
        <v>59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3"/>
      <c r="B7" s="135" t="s">
        <v>57</v>
      </c>
      <c r="C7" s="136"/>
      <c r="D7" s="136"/>
      <c r="E7" s="136"/>
      <c r="F7" s="136"/>
      <c r="G7" s="136"/>
      <c r="H7" s="33"/>
      <c r="I7" s="33"/>
      <c r="J7" s="33"/>
      <c r="K7" s="33"/>
      <c r="L7" s="33"/>
    </row>
    <row r="8" spans="1:12" ht="12.75">
      <c r="A8" s="33"/>
      <c r="B8" s="33"/>
      <c r="C8" s="34" t="s">
        <v>61</v>
      </c>
      <c r="D8" s="33"/>
      <c r="E8" s="33"/>
      <c r="F8" s="34"/>
      <c r="G8" s="33"/>
      <c r="H8" s="33"/>
      <c r="I8" s="33"/>
      <c r="J8" s="33"/>
      <c r="K8" s="33"/>
      <c r="L8" s="33"/>
    </row>
    <row r="9" spans="1:12" ht="12.75">
      <c r="A9" s="33"/>
      <c r="B9" s="33"/>
      <c r="C9" s="34" t="str">
        <f>Βοηθητικό!E9</f>
        <v>ΛΥΚΕΙΑΚΗ ΕΠΙΤΡΟΠΗ ΓΥΜΝΑΣΙΟΥ ΖΙΤΣΑΣ 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/>
      <c r="C10" s="33"/>
      <c r="D10" s="34" t="s">
        <v>112</v>
      </c>
      <c r="E10" s="94" t="str">
        <f>Βοηθητικό!E10</f>
        <v>099530313</v>
      </c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6"/>
      <c r="C11" s="36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3"/>
      <c r="B12" s="33"/>
      <c r="C12" s="33"/>
      <c r="D12" s="33"/>
      <c r="E12" s="33"/>
      <c r="F12" s="34" t="s">
        <v>113</v>
      </c>
      <c r="G12" s="33"/>
      <c r="H12" s="33"/>
      <c r="I12" s="33"/>
      <c r="J12" s="33"/>
      <c r="K12" s="33"/>
      <c r="L12" s="33"/>
    </row>
    <row r="13" spans="1:12" ht="12.75">
      <c r="A13" s="47"/>
      <c r="B13" s="48" t="s">
        <v>36</v>
      </c>
      <c r="C13" s="48"/>
      <c r="D13" s="47"/>
      <c r="E13" s="47"/>
      <c r="F13" s="47"/>
      <c r="G13" s="47"/>
      <c r="H13" s="47"/>
      <c r="I13" s="47"/>
      <c r="J13" s="47"/>
      <c r="K13" s="47"/>
      <c r="L13" s="47"/>
    </row>
    <row r="14" spans="1:16" ht="12.75">
      <c r="A14" s="47"/>
      <c r="B14" s="49"/>
      <c r="C14" s="50"/>
      <c r="D14" s="50"/>
      <c r="E14" s="50"/>
      <c r="F14" s="50"/>
      <c r="G14" s="50"/>
      <c r="H14" s="50"/>
      <c r="I14" s="50"/>
      <c r="J14" s="51"/>
      <c r="K14" s="52"/>
      <c r="L14" s="53"/>
      <c r="M14" s="37"/>
      <c r="N14" s="38"/>
      <c r="O14" s="38"/>
      <c r="P14" s="39"/>
    </row>
    <row r="15" spans="1:16" ht="12.75">
      <c r="A15" s="47"/>
      <c r="B15" s="54" t="s">
        <v>37</v>
      </c>
      <c r="C15" s="55"/>
      <c r="D15" s="55"/>
      <c r="E15" s="55" t="s">
        <v>38</v>
      </c>
      <c r="F15" s="55"/>
      <c r="G15" s="55" t="s">
        <v>39</v>
      </c>
      <c r="H15" s="55"/>
      <c r="I15" s="55"/>
      <c r="J15" s="55" t="s">
        <v>40</v>
      </c>
      <c r="K15" s="55" t="s">
        <v>41</v>
      </c>
      <c r="L15" s="56"/>
      <c r="M15" s="37"/>
      <c r="N15" s="37"/>
      <c r="O15" s="37"/>
      <c r="P15" s="40"/>
    </row>
    <row r="16" spans="1:16" ht="12.75">
      <c r="A16" s="47"/>
      <c r="B16" s="49" t="str">
        <f>INDEX(Βοηθητικό!A2:A6,Βεβαιώσεις!C1)</f>
        <v>Καραφέρη </v>
      </c>
      <c r="C16" s="52"/>
      <c r="D16" s="52"/>
      <c r="E16" s="52" t="str">
        <f>INDEX(Βοηθητικό!B2:B6,Βεβαιώσεις!C1)</f>
        <v>Σεβαστή</v>
      </c>
      <c r="F16" s="50"/>
      <c r="G16" s="52" t="str">
        <f>INDEX(Βοηθητικό!C2:C6,Βεβαιώσεις!C1)</f>
        <v>Χριστόφορος</v>
      </c>
      <c r="H16" s="50"/>
      <c r="I16" s="50"/>
      <c r="J16" s="57" t="str">
        <f>INDEX(Βοηθητικό!D2:D6,Βεβαιώσεις!C1)</f>
        <v>042675171</v>
      </c>
      <c r="K16" s="50" t="str">
        <f>INDEX(Βοηθητικό!L2:L6,Βεβαιώσεις!C1)</f>
        <v>Β' Ιωαννίνων</v>
      </c>
      <c r="L16" s="58"/>
      <c r="M16" s="38"/>
      <c r="N16" s="38"/>
      <c r="O16" s="38"/>
      <c r="P16" s="41"/>
    </row>
    <row r="17" spans="1:16" ht="12.75">
      <c r="A17" s="47"/>
      <c r="B17" s="59" t="s">
        <v>42</v>
      </c>
      <c r="C17" s="60"/>
      <c r="D17" s="60"/>
      <c r="E17" s="60"/>
      <c r="F17" s="60" t="s">
        <v>43</v>
      </c>
      <c r="G17" s="60"/>
      <c r="H17" s="60" t="s">
        <v>44</v>
      </c>
      <c r="I17" s="60"/>
      <c r="J17" s="60"/>
      <c r="K17" s="60"/>
      <c r="L17" s="61"/>
      <c r="M17" s="37"/>
      <c r="N17" s="37"/>
      <c r="O17" s="37"/>
      <c r="P17" s="40"/>
    </row>
    <row r="18" spans="1:16" ht="12.75">
      <c r="A18" s="47"/>
      <c r="B18" s="62" t="str">
        <f>INDEX(Βοηθητικό!N2:N6,Βεβαιώσεις!C1)</f>
        <v>Ζίτσα</v>
      </c>
      <c r="C18" s="55"/>
      <c r="D18" s="55"/>
      <c r="E18" s="55"/>
      <c r="F18" s="55" t="str">
        <f>INDEX(Βοηθητικό!M2:M6,Βεβαιώσεις!C1)</f>
        <v>2958022444</v>
      </c>
      <c r="G18" s="55"/>
      <c r="H18" s="55" t="str">
        <f>INDEX(Βοηθητικό!E2:E6,Βεβαιώσεις!C1)</f>
        <v>Καθαρίστρια</v>
      </c>
      <c r="I18" s="55"/>
      <c r="J18" s="55"/>
      <c r="K18" s="55"/>
      <c r="L18" s="63"/>
      <c r="M18" s="37"/>
      <c r="N18" s="37"/>
      <c r="O18" s="37"/>
      <c r="P18" s="42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2.75">
      <c r="A20" s="47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47"/>
      <c r="B22" s="48" t="s">
        <v>45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47"/>
      <c r="B23" s="64" t="s">
        <v>46</v>
      </c>
      <c r="C23" s="65" t="s">
        <v>47</v>
      </c>
      <c r="D23" s="64" t="s">
        <v>69</v>
      </c>
      <c r="E23" s="64" t="s">
        <v>49</v>
      </c>
      <c r="F23" s="64" t="s">
        <v>48</v>
      </c>
      <c r="G23" s="64" t="s">
        <v>49</v>
      </c>
      <c r="H23" s="64" t="s">
        <v>50</v>
      </c>
      <c r="I23" s="64" t="s">
        <v>46</v>
      </c>
      <c r="J23" s="64" t="s">
        <v>62</v>
      </c>
      <c r="K23" s="64" t="s">
        <v>51</v>
      </c>
      <c r="L23" s="65" t="s">
        <v>52</v>
      </c>
    </row>
    <row r="24" spans="1:12" ht="12.75">
      <c r="A24" s="47"/>
      <c r="B24" s="66" t="s">
        <v>53</v>
      </c>
      <c r="C24" s="67">
        <v>0.03</v>
      </c>
      <c r="D24" s="68">
        <v>0.02</v>
      </c>
      <c r="E24" s="68">
        <v>0.2</v>
      </c>
      <c r="F24" s="68">
        <v>0.03</v>
      </c>
      <c r="G24" s="66" t="s">
        <v>70</v>
      </c>
      <c r="H24" s="66" t="s">
        <v>71</v>
      </c>
      <c r="I24" s="66" t="s">
        <v>54</v>
      </c>
      <c r="J24" s="66" t="s">
        <v>55</v>
      </c>
      <c r="K24" s="66"/>
      <c r="L24" s="69" t="s">
        <v>55</v>
      </c>
    </row>
    <row r="25" spans="1:12" ht="12.75">
      <c r="A25" s="47"/>
      <c r="B25" s="70">
        <f>INDEX(Κατάσταση!K9:K12,Βεβαιώσεις!C1)</f>
        <v>304.01</v>
      </c>
      <c r="C25" s="70">
        <f>INDEX(Κατάσταση!M9:M12,Βεβαιώσεις!C1)</f>
        <v>7.38</v>
      </c>
      <c r="D25" s="70">
        <f>INDEX(Κατάσταση!O9:O12,Βεβαιώσεις!C1)</f>
        <v>0.15</v>
      </c>
      <c r="E25" s="70">
        <f>INDEX(Κατάσταση!Q9:Q12,Βεβαιώσεις!C1)</f>
        <v>0.03</v>
      </c>
      <c r="F25" s="70"/>
      <c r="G25" s="70"/>
      <c r="H25" s="70">
        <f>INDEX(Κατάσταση!U9:U12,Βεβαιώσεις!C1)</f>
        <v>96.56</v>
      </c>
      <c r="I25" s="70">
        <f>SUM(C25:H25)</f>
        <v>104.12</v>
      </c>
      <c r="J25" s="70">
        <f>B25-I25</f>
        <v>199.89</v>
      </c>
      <c r="K25" s="70">
        <f>INDEX(Κατάσταση!V9:V12,Βεβαιώσεις!C1)</f>
        <v>35.89</v>
      </c>
      <c r="L25" s="70">
        <f>J25-K25</f>
        <v>164</v>
      </c>
    </row>
    <row r="26" spans="1: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33"/>
      <c r="B27" s="33"/>
      <c r="C27" s="33"/>
      <c r="D27" s="33"/>
      <c r="E27" s="33"/>
      <c r="F27" s="4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4" t="s">
        <v>68</v>
      </c>
      <c r="K28" s="44">
        <f ca="1">TODAY()</f>
        <v>39611</v>
      </c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45"/>
      <c r="I29" s="45"/>
      <c r="J29" s="45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45"/>
      <c r="I30" s="45"/>
      <c r="J30" s="35" t="s">
        <v>63</v>
      </c>
      <c r="K30" s="34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4" t="str">
        <f>Βοηθητικό!E14</f>
        <v>ΛΑΜΠΡΟΣ ΚΑΡΑΚΩΣΤΑΣ</v>
      </c>
      <c r="K33" s="33"/>
      <c r="L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6"/>
      <c r="L34" s="36"/>
      <c r="M34" s="46"/>
    </row>
    <row r="35" ht="12.75">
      <c r="K35" s="46"/>
    </row>
    <row r="36" ht="12.75">
      <c r="K36" s="46" t="s">
        <v>56</v>
      </c>
    </row>
  </sheetData>
  <sheetProtection password="CCE9" sheet="1" objects="1" scenarios="1" selectLockedCells="1"/>
  <mergeCells count="1">
    <mergeCell ref="B7:G7"/>
  </mergeCells>
  <printOptions/>
  <pageMargins left="0.75" right="2.01" top="1.28" bottom="1.06" header="0.5" footer="0.5"/>
  <pageSetup horizontalDpi="300" verticalDpi="3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Λάμπρος καρακώστας</cp:lastModifiedBy>
  <cp:lastPrinted>2008-06-12T14:16:30Z</cp:lastPrinted>
  <dcterms:created xsi:type="dcterms:W3CDTF">1997-01-24T12:53:32Z</dcterms:created>
  <dcterms:modified xsi:type="dcterms:W3CDTF">2008-06-12T14:42:13Z</dcterms:modified>
  <cp:category/>
  <cp:version/>
  <cp:contentType/>
  <cp:contentStatus/>
</cp:coreProperties>
</file>